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4JCV\R4JCV 2024\Inscriptions 2024\Inscription groupe 2024\"/>
    </mc:Choice>
  </mc:AlternateContent>
  <xr:revisionPtr revIDLastSave="0" documentId="13_ncr:1_{15E37CF2-702C-4225-B483-5D47D2E1DE45}" xr6:coauthVersionLast="47" xr6:coauthVersionMax="47" xr10:uidLastSave="{00000000-0000-0000-0000-000000000000}"/>
  <workbookProtection workbookAlgorithmName="SHA-512" workbookHashValue="SPIPrYe3/ru3/flh/oGsPeI3JZFVnHertAdjg3mViaDxxPQf6+VoP1ybqwY5ddLkizmUG3+ZRtbUqAWUSe+giA==" workbookSaltValue="CULlvqjrPWGz/MoYF6Zhxg==" workbookSpinCount="100000" lockStructure="1"/>
  <bookViews>
    <workbookView xWindow="-108" yWindow="-108" windowWidth="23256" windowHeight="12576" tabRatio="318" xr2:uid="{888183A9-8983-4383-A6F2-BFBD6172DD72}"/>
  </bookViews>
  <sheets>
    <sheet name="Inscriptions" sheetId="1" r:id="rId1"/>
    <sheet name="Récapitulatif(Non éditable)" sheetId="4" r:id="rId2"/>
    <sheet name="Paramètres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10" i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12" i="4"/>
  <c r="B12" i="4"/>
  <c r="C2" i="4"/>
  <c r="C4" i="4"/>
  <c r="C6" i="4"/>
  <c r="C7" i="4"/>
  <c r="C5" i="4"/>
  <c r="C3" i="4"/>
  <c r="K13" i="4"/>
  <c r="M13" i="4"/>
  <c r="N13" i="4"/>
  <c r="O13" i="4"/>
  <c r="K14" i="4"/>
  <c r="M14" i="4"/>
  <c r="N14" i="4"/>
  <c r="O14" i="4"/>
  <c r="K15" i="4"/>
  <c r="M15" i="4"/>
  <c r="N15" i="4"/>
  <c r="O15" i="4"/>
  <c r="K16" i="4"/>
  <c r="M16" i="4"/>
  <c r="N16" i="4"/>
  <c r="O16" i="4"/>
  <c r="K17" i="4"/>
  <c r="M17" i="4"/>
  <c r="N17" i="4"/>
  <c r="O17" i="4"/>
  <c r="K18" i="4"/>
  <c r="M18" i="4"/>
  <c r="N18" i="4"/>
  <c r="O18" i="4"/>
  <c r="K19" i="4"/>
  <c r="M19" i="4"/>
  <c r="N19" i="4"/>
  <c r="O19" i="4"/>
  <c r="K20" i="4"/>
  <c r="M20" i="4"/>
  <c r="N20" i="4"/>
  <c r="O20" i="4"/>
  <c r="K21" i="4"/>
  <c r="M21" i="4"/>
  <c r="N21" i="4"/>
  <c r="O21" i="4"/>
  <c r="K22" i="4"/>
  <c r="M22" i="4"/>
  <c r="N22" i="4"/>
  <c r="O22" i="4"/>
  <c r="K23" i="4"/>
  <c r="M23" i="4"/>
  <c r="N23" i="4"/>
  <c r="O23" i="4"/>
  <c r="K24" i="4"/>
  <c r="M24" i="4"/>
  <c r="N24" i="4"/>
  <c r="O24" i="4"/>
  <c r="K25" i="4"/>
  <c r="M25" i="4"/>
  <c r="N25" i="4"/>
  <c r="O25" i="4"/>
  <c r="K26" i="4"/>
  <c r="M26" i="4"/>
  <c r="N26" i="4"/>
  <c r="O26" i="4"/>
  <c r="K27" i="4"/>
  <c r="M27" i="4"/>
  <c r="N27" i="4"/>
  <c r="O27" i="4"/>
  <c r="K28" i="4"/>
  <c r="M28" i="4"/>
  <c r="N28" i="4"/>
  <c r="O28" i="4"/>
  <c r="K29" i="4"/>
  <c r="M29" i="4"/>
  <c r="N29" i="4"/>
  <c r="O29" i="4"/>
  <c r="K30" i="4"/>
  <c r="M30" i="4"/>
  <c r="N30" i="4"/>
  <c r="O30" i="4"/>
  <c r="K31" i="4"/>
  <c r="M31" i="4"/>
  <c r="N31" i="4"/>
  <c r="O31" i="4"/>
  <c r="K32" i="4"/>
  <c r="M32" i="4"/>
  <c r="N32" i="4"/>
  <c r="O32" i="4"/>
  <c r="K33" i="4"/>
  <c r="M33" i="4"/>
  <c r="N33" i="4"/>
  <c r="O33" i="4"/>
  <c r="K34" i="4"/>
  <c r="M34" i="4"/>
  <c r="N34" i="4"/>
  <c r="O34" i="4"/>
  <c r="K35" i="4"/>
  <c r="M35" i="4"/>
  <c r="N35" i="4"/>
  <c r="O35" i="4"/>
  <c r="K36" i="4"/>
  <c r="M36" i="4"/>
  <c r="N36" i="4"/>
  <c r="O36" i="4"/>
  <c r="K37" i="4"/>
  <c r="M37" i="4"/>
  <c r="N37" i="4"/>
  <c r="O37" i="4"/>
  <c r="K38" i="4"/>
  <c r="M38" i="4"/>
  <c r="N38" i="4"/>
  <c r="O38" i="4"/>
  <c r="K39" i="4"/>
  <c r="M39" i="4"/>
  <c r="N39" i="4"/>
  <c r="O39" i="4"/>
  <c r="K40" i="4"/>
  <c r="M40" i="4"/>
  <c r="N40" i="4"/>
  <c r="O40" i="4"/>
  <c r="K41" i="4"/>
  <c r="M41" i="4"/>
  <c r="N41" i="4"/>
  <c r="O41" i="4"/>
  <c r="K42" i="4"/>
  <c r="M42" i="4"/>
  <c r="N42" i="4"/>
  <c r="O42" i="4"/>
  <c r="K43" i="4"/>
  <c r="M43" i="4"/>
  <c r="N43" i="4"/>
  <c r="O43" i="4"/>
  <c r="K44" i="4"/>
  <c r="M44" i="4"/>
  <c r="N44" i="4"/>
  <c r="O44" i="4"/>
  <c r="K45" i="4"/>
  <c r="M45" i="4"/>
  <c r="N45" i="4"/>
  <c r="O45" i="4"/>
  <c r="K46" i="4"/>
  <c r="M46" i="4"/>
  <c r="N46" i="4"/>
  <c r="O46" i="4"/>
  <c r="K47" i="4"/>
  <c r="M47" i="4"/>
  <c r="N47" i="4"/>
  <c r="O47" i="4"/>
  <c r="K48" i="4"/>
  <c r="M48" i="4"/>
  <c r="N48" i="4"/>
  <c r="O48" i="4"/>
  <c r="K49" i="4"/>
  <c r="M49" i="4"/>
  <c r="N49" i="4"/>
  <c r="O49" i="4"/>
  <c r="K50" i="4"/>
  <c r="M50" i="4"/>
  <c r="N50" i="4"/>
  <c r="O50" i="4"/>
  <c r="K51" i="4"/>
  <c r="M51" i="4"/>
  <c r="N51" i="4"/>
  <c r="O51" i="4"/>
  <c r="K52" i="4"/>
  <c r="M52" i="4"/>
  <c r="N52" i="4"/>
  <c r="O52" i="4"/>
  <c r="K53" i="4"/>
  <c r="M53" i="4"/>
  <c r="N53" i="4"/>
  <c r="O53" i="4"/>
  <c r="K54" i="4"/>
  <c r="M54" i="4"/>
  <c r="N54" i="4"/>
  <c r="O54" i="4"/>
  <c r="K55" i="4"/>
  <c r="M55" i="4"/>
  <c r="N55" i="4"/>
  <c r="O55" i="4"/>
  <c r="K56" i="4"/>
  <c r="M56" i="4"/>
  <c r="N56" i="4"/>
  <c r="O56" i="4"/>
  <c r="K57" i="4"/>
  <c r="M57" i="4"/>
  <c r="N57" i="4"/>
  <c r="O57" i="4"/>
  <c r="K58" i="4"/>
  <c r="M58" i="4"/>
  <c r="N58" i="4"/>
  <c r="O58" i="4"/>
  <c r="K59" i="4"/>
  <c r="M59" i="4"/>
  <c r="N59" i="4"/>
  <c r="O59" i="4"/>
  <c r="K60" i="4"/>
  <c r="M60" i="4"/>
  <c r="N60" i="4"/>
  <c r="O60" i="4"/>
  <c r="K61" i="4"/>
  <c r="M61" i="4"/>
  <c r="N61" i="4"/>
  <c r="O61" i="4"/>
  <c r="O12" i="4"/>
  <c r="N12" i="4"/>
  <c r="M12" i="4"/>
  <c r="K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12" i="4"/>
  <c r="E51" i="4"/>
  <c r="E52" i="4"/>
  <c r="E53" i="4"/>
  <c r="E54" i="4"/>
  <c r="E55" i="4"/>
  <c r="E56" i="4"/>
  <c r="E57" i="4"/>
  <c r="E58" i="4"/>
  <c r="E59" i="4"/>
  <c r="E60" i="4"/>
  <c r="E61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1" i="4"/>
  <c r="E22" i="4"/>
  <c r="E23" i="4"/>
  <c r="E24" i="4"/>
  <c r="E25" i="4"/>
  <c r="E26" i="4"/>
  <c r="E27" i="4"/>
  <c r="E28" i="4"/>
  <c r="E29" i="4"/>
  <c r="E30" i="4"/>
  <c r="E31" i="4"/>
  <c r="E32" i="4"/>
  <c r="E13" i="4"/>
  <c r="E14" i="4"/>
  <c r="E15" i="4"/>
  <c r="E16" i="4"/>
  <c r="E17" i="4"/>
  <c r="E18" i="4"/>
  <c r="E19" i="4"/>
  <c r="E20" i="4"/>
  <c r="E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13" i="4"/>
  <c r="C14" i="4"/>
  <c r="C15" i="4"/>
  <c r="C16" i="4"/>
  <c r="C17" i="4"/>
  <c r="C18" i="4"/>
  <c r="C12" i="4"/>
  <c r="H5" i="4" l="1"/>
  <c r="L5" i="4"/>
  <c r="O6" i="4"/>
  <c r="L4" i="4"/>
  <c r="H7" i="4"/>
  <c r="M6" i="4"/>
  <c r="N3" i="4"/>
  <c r="L3" i="4"/>
  <c r="H6" i="4"/>
  <c r="H3" i="4"/>
  <c r="M3" i="4"/>
  <c r="M4" i="4"/>
  <c r="K3" i="4"/>
  <c r="N4" i="4"/>
  <c r="K4" i="4"/>
  <c r="O3" i="4"/>
  <c r="K5" i="4"/>
  <c r="O4" i="4"/>
  <c r="K6" i="4"/>
  <c r="N6" i="4"/>
  <c r="L6" i="4"/>
  <c r="N5" i="4"/>
  <c r="M5" i="4"/>
  <c r="O5" i="4"/>
  <c r="Q13" i="1"/>
  <c r="P15" i="4" s="1"/>
  <c r="Q19" i="1"/>
  <c r="P21" i="4" s="1"/>
  <c r="Q21" i="1"/>
  <c r="P23" i="4" s="1"/>
  <c r="Q27" i="1"/>
  <c r="P29" i="4" s="1"/>
  <c r="Q29" i="1"/>
  <c r="P31" i="4" s="1"/>
  <c r="Q35" i="1"/>
  <c r="P37" i="4" s="1"/>
  <c r="Q37" i="1"/>
  <c r="P39" i="4" s="1"/>
  <c r="Q43" i="1"/>
  <c r="P45" i="4" s="1"/>
  <c r="Q45" i="1"/>
  <c r="P47" i="4" s="1"/>
  <c r="Q51" i="1"/>
  <c r="P53" i="4" s="1"/>
  <c r="Q53" i="1"/>
  <c r="P55" i="4" s="1"/>
  <c r="X14" i="1"/>
  <c r="X22" i="1"/>
  <c r="X30" i="1"/>
  <c r="X38" i="1"/>
  <c r="X46" i="1"/>
  <c r="X54" i="1"/>
  <c r="W10" i="1"/>
  <c r="X10" i="1" s="1"/>
  <c r="W11" i="1"/>
  <c r="W12" i="1"/>
  <c r="X12" i="1" s="1"/>
  <c r="W13" i="1"/>
  <c r="X13" i="1" s="1"/>
  <c r="W14" i="1"/>
  <c r="Q14" i="1" s="1"/>
  <c r="P16" i="4" s="1"/>
  <c r="W15" i="1"/>
  <c r="X15" i="1" s="1"/>
  <c r="W16" i="1"/>
  <c r="X16" i="1" s="1"/>
  <c r="W17" i="1"/>
  <c r="X17" i="1" s="1"/>
  <c r="W18" i="1"/>
  <c r="Q18" i="1" s="1"/>
  <c r="P20" i="4" s="1"/>
  <c r="W19" i="1"/>
  <c r="X19" i="1" s="1"/>
  <c r="W20" i="1"/>
  <c r="X20" i="1" s="1"/>
  <c r="W21" i="1"/>
  <c r="X21" i="1" s="1"/>
  <c r="W22" i="1"/>
  <c r="Q22" i="1" s="1"/>
  <c r="P24" i="4" s="1"/>
  <c r="W23" i="1"/>
  <c r="X23" i="1" s="1"/>
  <c r="W24" i="1"/>
  <c r="X24" i="1" s="1"/>
  <c r="W25" i="1"/>
  <c r="X25" i="1" s="1"/>
  <c r="W26" i="1"/>
  <c r="Q26" i="1" s="1"/>
  <c r="P28" i="4" s="1"/>
  <c r="W27" i="1"/>
  <c r="X27" i="1" s="1"/>
  <c r="W28" i="1"/>
  <c r="X28" i="1" s="1"/>
  <c r="W29" i="1"/>
  <c r="X29" i="1" s="1"/>
  <c r="W30" i="1"/>
  <c r="Q30" i="1" s="1"/>
  <c r="P32" i="4" s="1"/>
  <c r="W31" i="1"/>
  <c r="X31" i="1" s="1"/>
  <c r="W32" i="1"/>
  <c r="X32" i="1" s="1"/>
  <c r="W33" i="1"/>
  <c r="X33" i="1" s="1"/>
  <c r="W34" i="1"/>
  <c r="Q34" i="1" s="1"/>
  <c r="P36" i="4" s="1"/>
  <c r="W35" i="1"/>
  <c r="X35" i="1" s="1"/>
  <c r="W36" i="1"/>
  <c r="Q36" i="1" s="1"/>
  <c r="P38" i="4" s="1"/>
  <c r="W37" i="1"/>
  <c r="X37" i="1" s="1"/>
  <c r="W38" i="1"/>
  <c r="Q38" i="1" s="1"/>
  <c r="P40" i="4" s="1"/>
  <c r="W39" i="1"/>
  <c r="X39" i="1" s="1"/>
  <c r="W40" i="1"/>
  <c r="X40" i="1" s="1"/>
  <c r="W41" i="1"/>
  <c r="X41" i="1" s="1"/>
  <c r="W42" i="1"/>
  <c r="Q42" i="1" s="1"/>
  <c r="P44" i="4" s="1"/>
  <c r="W43" i="1"/>
  <c r="X43" i="1" s="1"/>
  <c r="W44" i="1"/>
  <c r="X44" i="1" s="1"/>
  <c r="W45" i="1"/>
  <c r="X45" i="1" s="1"/>
  <c r="W46" i="1"/>
  <c r="Q46" i="1" s="1"/>
  <c r="P48" i="4" s="1"/>
  <c r="W47" i="1"/>
  <c r="X47" i="1" s="1"/>
  <c r="W48" i="1"/>
  <c r="X48" i="1" s="1"/>
  <c r="W49" i="1"/>
  <c r="X49" i="1" s="1"/>
  <c r="W50" i="1"/>
  <c r="Q50" i="1" s="1"/>
  <c r="P52" i="4" s="1"/>
  <c r="W51" i="1"/>
  <c r="X51" i="1" s="1"/>
  <c r="W52" i="1"/>
  <c r="Q52" i="1" s="1"/>
  <c r="P54" i="4" s="1"/>
  <c r="W53" i="1"/>
  <c r="X53" i="1" s="1"/>
  <c r="W54" i="1"/>
  <c r="Q54" i="1" s="1"/>
  <c r="P56" i="4" s="1"/>
  <c r="W55" i="1"/>
  <c r="X55" i="1" s="1"/>
  <c r="W56" i="1"/>
  <c r="X56" i="1" s="1"/>
  <c r="W57" i="1"/>
  <c r="X57" i="1" s="1"/>
  <c r="W58" i="1"/>
  <c r="Q58" i="1" s="1"/>
  <c r="P60" i="4" s="1"/>
  <c r="W59" i="1"/>
  <c r="X59" i="1" s="1"/>
  <c r="A60" i="1"/>
  <c r="B60" i="1"/>
  <c r="I60" i="1"/>
  <c r="J60" i="1"/>
  <c r="L60" i="1"/>
  <c r="M60" i="1"/>
  <c r="N60" i="1"/>
  <c r="O60" i="1"/>
  <c r="P60" i="1"/>
  <c r="Q59" i="1" l="1"/>
  <c r="P61" i="4" s="1"/>
  <c r="K7" i="4"/>
  <c r="P4" i="4"/>
  <c r="L7" i="4"/>
  <c r="P3" i="4"/>
  <c r="X58" i="1"/>
  <c r="X50" i="1"/>
  <c r="X42" i="1"/>
  <c r="X34" i="1"/>
  <c r="X26" i="1"/>
  <c r="X18" i="1"/>
  <c r="Q57" i="1"/>
  <c r="P59" i="4" s="1"/>
  <c r="Q49" i="1"/>
  <c r="P51" i="4" s="1"/>
  <c r="Q41" i="1"/>
  <c r="P43" i="4" s="1"/>
  <c r="Q33" i="1"/>
  <c r="P35" i="4" s="1"/>
  <c r="Q25" i="1"/>
  <c r="P27" i="4" s="1"/>
  <c r="Q17" i="1"/>
  <c r="P19" i="4" s="1"/>
  <c r="Q56" i="1"/>
  <c r="P58" i="4" s="1"/>
  <c r="Q48" i="1"/>
  <c r="P50" i="4" s="1"/>
  <c r="Q40" i="1"/>
  <c r="P42" i="4" s="1"/>
  <c r="Q32" i="1"/>
  <c r="P34" i="4" s="1"/>
  <c r="Q24" i="1"/>
  <c r="P26" i="4" s="1"/>
  <c r="Q16" i="1"/>
  <c r="P18" i="4" s="1"/>
  <c r="P5" i="4"/>
  <c r="Q55" i="1"/>
  <c r="P57" i="4" s="1"/>
  <c r="Q47" i="1"/>
  <c r="P49" i="4" s="1"/>
  <c r="Q39" i="1"/>
  <c r="P41" i="4" s="1"/>
  <c r="Q31" i="1"/>
  <c r="P33" i="4" s="1"/>
  <c r="Q23" i="1"/>
  <c r="P25" i="4" s="1"/>
  <c r="Q15" i="1"/>
  <c r="P17" i="4" s="1"/>
  <c r="X52" i="1"/>
  <c r="X36" i="1"/>
  <c r="Q44" i="1"/>
  <c r="P46" i="4" s="1"/>
  <c r="Q28" i="1"/>
  <c r="P30" i="4" s="1"/>
  <c r="Q20" i="1"/>
  <c r="P22" i="4" s="1"/>
  <c r="P6" i="4"/>
  <c r="O7" i="4"/>
  <c r="N7" i="4"/>
  <c r="M7" i="4"/>
  <c r="X11" i="1"/>
  <c r="X60" i="1" s="1"/>
  <c r="P7" i="4" l="1"/>
  <c r="H4" i="4" s="1"/>
  <c r="L6" i="1"/>
  <c r="H2" i="4" s="1"/>
  <c r="Q12" i="1"/>
  <c r="P14" i="4" s="1"/>
  <c r="Q10" i="1" l="1"/>
  <c r="P12" i="4" s="1"/>
  <c r="Q11" i="1"/>
  <c r="P13" i="4" s="1"/>
  <c r="W60" i="1"/>
  <c r="O6" i="1" l="1"/>
  <c r="P9" i="4" s="1"/>
  <c r="Q60" i="1"/>
</calcChain>
</file>

<file path=xl/sharedStrings.xml><?xml version="1.0" encoding="utf-8"?>
<sst xmlns="http://schemas.openxmlformats.org/spreadsheetml/2006/main" count="94" uniqueCount="75">
  <si>
    <t>NOM</t>
  </si>
  <si>
    <t>PRENOM</t>
  </si>
  <si>
    <t>ADRESSE</t>
  </si>
  <si>
    <t>VILLE</t>
  </si>
  <si>
    <t>SEXE</t>
  </si>
  <si>
    <t>MAIL</t>
  </si>
  <si>
    <t>IML</t>
  </si>
  <si>
    <t>FFRP</t>
  </si>
  <si>
    <t>NOCTURNE</t>
  </si>
  <si>
    <t>CODE</t>
  </si>
  <si>
    <t>POSTAL</t>
  </si>
  <si>
    <t>DATE</t>
  </si>
  <si>
    <t>NAISSANCE</t>
  </si>
  <si>
    <t>LICENCE</t>
  </si>
  <si>
    <t>MARCHES</t>
  </si>
  <si>
    <t>Jeudi</t>
  </si>
  <si>
    <t>Vendredi</t>
  </si>
  <si>
    <t>Nocturne</t>
  </si>
  <si>
    <t>Samedi</t>
  </si>
  <si>
    <t>Dimanche</t>
  </si>
  <si>
    <t>MONTANT</t>
  </si>
  <si>
    <t>Jeu</t>
  </si>
  <si>
    <t>Ven</t>
  </si>
  <si>
    <t>Noc</t>
  </si>
  <si>
    <t>Sam</t>
  </si>
  <si>
    <t>Dim</t>
  </si>
  <si>
    <t>OUI</t>
  </si>
  <si>
    <t>NOM(Association)</t>
  </si>
  <si>
    <t>NOM(Responsable)</t>
  </si>
  <si>
    <t>PRENOM(responsable)</t>
  </si>
  <si>
    <t>C.P.</t>
  </si>
  <si>
    <t>TELEPHONE</t>
  </si>
  <si>
    <t>ADRESSE MAIL</t>
  </si>
  <si>
    <t>RANDONNEE 4 JOURS EN CHANTONNAY</t>
  </si>
  <si>
    <t>Enfants :</t>
  </si>
  <si>
    <t>Si plus de 50 participants, merci de créer un autre fichier</t>
  </si>
  <si>
    <t>Valide</t>
  </si>
  <si>
    <t>Ctrl</t>
  </si>
  <si>
    <t>Total à régler</t>
  </si>
  <si>
    <t>Marcheurs validés</t>
  </si>
  <si>
    <t>Association :</t>
  </si>
  <si>
    <t>Marcheurs :</t>
  </si>
  <si>
    <t>Marche</t>
  </si>
  <si>
    <t>Total</t>
  </si>
  <si>
    <t>Nom (responsable) :</t>
  </si>
  <si>
    <t>Marches nocturnes :</t>
  </si>
  <si>
    <t>Adresse :</t>
  </si>
  <si>
    <t>Total  marches :</t>
  </si>
  <si>
    <t>Villle :</t>
  </si>
  <si>
    <t>Mail :</t>
  </si>
  <si>
    <t>Téléphone</t>
  </si>
  <si>
    <t>Ce document Excel  est à renvoyer à l'adresse suivante :</t>
  </si>
  <si>
    <t>r4jcv.groupe@orange.fr</t>
  </si>
  <si>
    <t>Réglement :</t>
  </si>
  <si>
    <t>R4JCV - OFFICE DU TOURISME - Place de la liberté - 85111 - CHANTONNAY</t>
  </si>
  <si>
    <t>Total à régler :</t>
  </si>
  <si>
    <t>Nom</t>
  </si>
  <si>
    <t>Adresse</t>
  </si>
  <si>
    <t>Ville</t>
  </si>
  <si>
    <t>Date Nais.</t>
  </si>
  <si>
    <t>S.</t>
  </si>
  <si>
    <t>Mail</t>
  </si>
  <si>
    <t>Licence</t>
  </si>
  <si>
    <t>Montant</t>
  </si>
  <si>
    <t>Licenciés IML :</t>
  </si>
  <si>
    <r>
      <rPr>
        <i/>
        <sz val="14"/>
        <color theme="1"/>
        <rFont val="Calibri"/>
        <family val="2"/>
        <scheme val="minor"/>
      </rPr>
      <t>Ce document Excel est à renvoyé à l'adresse internet suivante 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u/>
        <sz val="14"/>
        <color theme="1"/>
        <rFont val="Calibri"/>
        <family val="2"/>
        <scheme val="minor"/>
      </rPr>
      <t>r4jcv.groupe@orange.fr</t>
    </r>
  </si>
  <si>
    <r>
      <rPr>
        <b/>
        <i/>
        <sz val="14"/>
        <color theme="1"/>
        <rFont val="Calibri"/>
        <family val="2"/>
        <scheme val="minor"/>
      </rPr>
      <t>Réglement :</t>
    </r>
    <r>
      <rPr>
        <b/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R4JCV - office du  tourisme - Place de la liberté - 85110 - CHANTONNAY</t>
    </r>
  </si>
  <si>
    <r>
      <rPr>
        <b/>
        <sz val="14"/>
        <color rgb="FFFF0000"/>
        <rFont val="Calibri"/>
        <family val="2"/>
        <scheme val="minor"/>
      </rPr>
      <t>Tarifs</t>
    </r>
    <r>
      <rPr>
        <b/>
        <sz val="14"/>
        <color theme="1"/>
        <rFont val="Calibri"/>
        <family val="2"/>
        <scheme val="minor"/>
      </rPr>
      <t xml:space="preserve">  :  8km = </t>
    </r>
    <r>
      <rPr>
        <b/>
        <sz val="14"/>
        <color rgb="FFFF0000"/>
        <rFont val="Calibri"/>
        <family val="2"/>
        <scheme val="minor"/>
      </rPr>
      <t>5€</t>
    </r>
    <r>
      <rPr>
        <b/>
        <sz val="14"/>
        <color theme="1"/>
        <rFont val="Calibri"/>
        <family val="2"/>
        <scheme val="minor"/>
      </rPr>
      <t xml:space="preserve">    12Km = </t>
    </r>
    <r>
      <rPr>
        <b/>
        <sz val="14"/>
        <color rgb="FFFF0000"/>
        <rFont val="Calibri"/>
        <family val="2"/>
        <scheme val="minor"/>
      </rPr>
      <t>6€</t>
    </r>
    <r>
      <rPr>
        <b/>
        <sz val="14"/>
        <color theme="1"/>
        <rFont val="Calibri"/>
        <family val="2"/>
        <scheme val="minor"/>
      </rPr>
      <t xml:space="preserve">     21Km = </t>
    </r>
    <r>
      <rPr>
        <b/>
        <sz val="14"/>
        <color rgb="FFFF0000"/>
        <rFont val="Calibri"/>
        <family val="2"/>
        <scheme val="minor"/>
      </rPr>
      <t>8€</t>
    </r>
    <r>
      <rPr>
        <b/>
        <sz val="14"/>
        <color theme="1"/>
        <rFont val="Calibri"/>
        <family val="2"/>
        <scheme val="minor"/>
      </rPr>
      <t xml:space="preserve">    28Km =</t>
    </r>
    <r>
      <rPr>
        <b/>
        <sz val="14"/>
        <color rgb="FFFF0000"/>
        <rFont val="Calibri"/>
        <family val="2"/>
        <scheme val="minor"/>
      </rPr>
      <t xml:space="preserve"> 9€</t>
    </r>
    <r>
      <rPr>
        <b/>
        <sz val="14"/>
        <color theme="1"/>
        <rFont val="Calibri"/>
        <family val="2"/>
        <scheme val="minor"/>
      </rPr>
      <t xml:space="preserve">    42Km = </t>
    </r>
    <r>
      <rPr>
        <b/>
        <sz val="14"/>
        <color rgb="FFFF0000"/>
        <rFont val="Calibri"/>
        <family val="2"/>
        <scheme val="minor"/>
      </rPr>
      <t>10€</t>
    </r>
    <r>
      <rPr>
        <b/>
        <sz val="14"/>
        <color theme="1"/>
        <rFont val="Calibri"/>
        <family val="2"/>
        <scheme val="minor"/>
      </rPr>
      <t xml:space="preserve">    Nocturne = </t>
    </r>
    <r>
      <rPr>
        <b/>
        <sz val="14"/>
        <color rgb="FFFF0000"/>
        <rFont val="Calibri"/>
        <family val="2"/>
        <scheme val="minor"/>
      </rPr>
      <t>8€</t>
    </r>
  </si>
  <si>
    <t>Inscription GROUPE</t>
  </si>
  <si>
    <t xml:space="preserve">Sélection par liste déroulante pour Sexe - IML - FFR - Marches </t>
  </si>
  <si>
    <t>Licencié FFR</t>
  </si>
  <si>
    <t>FFR</t>
  </si>
  <si>
    <t>Adhérents FFR :</t>
  </si>
  <si>
    <t>09, 10, 11, 12 MAI 2024</t>
  </si>
  <si>
    <t>Gratuit pour enfant né depuis le 01/01/2016 et -1€ /marche pour FFR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</si>
</sst>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€&quot;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2" borderId="0" xfId="0" applyFill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 applyProtection="1">
      <alignment vertical="center"/>
      <protection locked="0"/>
    </xf>
    <xf numFmtId="164" fontId="10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13" xfId="0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vertical="center"/>
    </xf>
    <xf numFmtId="0" fontId="0" fillId="7" borderId="18" xfId="0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7" borderId="22" xfId="0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2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7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1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2" xfId="0" applyNumberFormat="1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6" xfId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7" borderId="27" xfId="0" applyFill="1" applyBorder="1" applyAlignment="1">
      <alignment horizontal="right" vertical="center"/>
    </xf>
    <xf numFmtId="0" fontId="0" fillId="7" borderId="28" xfId="0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53"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4" formatCode="#,##0.0\ &quot;€&quot;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\ &quot;€&quot;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numFmt numFmtId="166" formatCode="dd/mm/yy;@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protection locked="1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498733-6857-47BB-BCAD-12B5D31C70B0}" name="Tableau1" displayName="Tableau1" ref="A9:X60" totalsRowCount="1" headerRowDxfId="52" dataDxfId="51" totalsRowDxfId="50">
  <autoFilter ref="A9:X59" xr:uid="{B2498733-6857-47BB-BCAD-12B5D31C70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CC27CACA-C5DA-4375-A43C-02D210EAD758}" name="NOM" totalsRowFunction="count" dataDxfId="49" totalsRowDxfId="23"/>
    <tableColumn id="2" xr3:uid="{D8652CAB-6943-47A8-89DE-9D148CA29565}" name="PRENOM" totalsRowFunction="count" dataDxfId="48" totalsRowDxfId="22"/>
    <tableColumn id="3" xr3:uid="{1175D7CD-B36D-47BE-97B1-E90B87A1686D}" name="ADRESSE" dataDxfId="47" totalsRowDxfId="21"/>
    <tableColumn id="4" xr3:uid="{FFDC9002-3208-44EC-B242-60A1A51D843D}" name="POSTAL" dataDxfId="46" totalsRowDxfId="20"/>
    <tableColumn id="5" xr3:uid="{F818BC96-9BF2-47F4-9317-EDE23A636F84}" name="VILLE" dataDxfId="45" totalsRowDxfId="19"/>
    <tableColumn id="6" xr3:uid="{A74F7EC5-1DC0-4075-B8FC-87208D14B044}" name="NAISSANCE" dataDxfId="44" totalsRowDxfId="18"/>
    <tableColumn id="7" xr3:uid="{1C2FC4C8-3E48-4374-980D-98E0E1950BD3}" name="SEXE" dataDxfId="43" totalsRowDxfId="17"/>
    <tableColumn id="8" xr3:uid="{8C53FF44-E61C-4671-A450-139D053FC220}" name="MAIL" dataDxfId="42" totalsRowDxfId="16"/>
    <tableColumn id="9" xr3:uid="{BE33FE6A-5B05-4B6E-B676-403E64F5A25E}" name="IML" totalsRowFunction="count" dataDxfId="41" totalsRowDxfId="15"/>
    <tableColumn id="10" xr3:uid="{FC11829E-74FB-417F-A215-1CD9ECA3AD0C}" name="FFR" totalsRowFunction="count" dataDxfId="40" totalsRowDxfId="14"/>
    <tableColumn id="11" xr3:uid="{B81CA4FB-78A0-4B49-8D3E-EC60486217C7}" name="LICENCE" dataDxfId="39" totalsRowDxfId="13"/>
    <tableColumn id="12" xr3:uid="{742BF7D9-2331-4968-A010-15C3A689E20C}" name="Jeudi" totalsRowFunction="count" dataDxfId="38" totalsRowDxfId="12"/>
    <tableColumn id="13" xr3:uid="{35646BCB-162B-44E0-B0AA-2B888AD03BDF}" name="Vendredi" totalsRowFunction="count" dataDxfId="37" totalsRowDxfId="11"/>
    <tableColumn id="14" xr3:uid="{AC998C02-628A-4644-87B1-C50471662288}" name="Nocturne" totalsRowFunction="count" dataDxfId="36" totalsRowDxfId="10"/>
    <tableColumn id="15" xr3:uid="{50DB5D93-5571-499B-96AF-A2979FEC7578}" name="Samedi" totalsRowFunction="count" dataDxfId="35" totalsRowDxfId="9"/>
    <tableColumn id="16" xr3:uid="{44B6A784-7E82-4F72-BC82-110F8DE25644}" name="Dimanche" totalsRowFunction="count" dataDxfId="34" totalsRowDxfId="8"/>
    <tableColumn id="17" xr3:uid="{3591E476-7A49-4D4D-B871-CD243669B69E}" name="MONTANT" totalsRowFunction="sum" dataDxfId="33" totalsRowDxfId="7">
      <calculatedColumnFormula>IF(Tableau1[[#This Row],[Valide]]=1,Tableau1[[#This Row],[Jeu]]+Tableau1[[#This Row],[Ven]]+Tableau1[[#This Row],[Noc]]+Tableau1[[#This Row],[Sam]]+Tableau1[[#This Row],[Dim]],0)</calculatedColumnFormula>
    </tableColumn>
    <tableColumn id="18" xr3:uid="{23D27CAB-3008-4D4A-A850-9002891D06E4}" name="Jeu" dataDxfId="28" totalsRowDxfId="6">
      <calculatedColumnFormula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calculatedColumnFormula>
    </tableColumn>
    <tableColumn id="19" xr3:uid="{442241C4-6605-4E55-9712-BFC8FDE0F4B7}" name="Ven" dataDxfId="27" totalsRowDxfId="5">
      <calculatedColumnFormula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calculatedColumnFormula>
    </tableColumn>
    <tableColumn id="20" xr3:uid="{35AD24B4-A9A8-4E9E-92BC-5ADDA4E3B7F0}" name="Noc" dataDxfId="26" totalsRowDxfId="4">
      <calculatedColumnFormula>IF(Tableau1[[#This Row],[NAISSANCE]]&lt;42370,IF(Tableau1[[#This Row],[Nocturne]]="OUI",8,0)-IF(AND(Tableau1[[#This Row],[FFR]]="FFRP",Tableau1[[#This Row],[Nocturne]]&gt;0),1,0),0)</calculatedColumnFormula>
    </tableColumn>
    <tableColumn id="21" xr3:uid="{5DDA8961-5866-4B4E-B41C-A6E90DABC84F}" name="Sam" dataDxfId="25" totalsRowDxfId="3">
      <calculatedColumnFormula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calculatedColumnFormula>
    </tableColumn>
    <tableColumn id="22" xr3:uid="{539DE2A9-6099-4AE6-BB66-D21C4082D8AD}" name="Dim" dataDxfId="24" totalsRowDxfId="2">
      <calculatedColumnFormula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calculatedColumnFormula>
    </tableColumn>
    <tableColumn id="23" xr3:uid="{FACFADD0-A709-4F2C-A46E-7EBE0670024E}" name="Valide" totalsRowFunction="sum" dataDxfId="32" totalsRowDxfId="1">
      <calculatedColumnFormula>IF(AND(Tableau1[[#This Row],[NOM]]&lt;&gt;"",Tableau1[[#This Row],[PRENOM]]&lt;&gt;""),1,0)</calculatedColumnFormula>
    </tableColumn>
    <tableColumn id="24" xr3:uid="{F446FC35-53C5-40D8-9E49-C96AF22591C3}" name="Ctrl" totalsRowFunction="sum" dataDxfId="31" totalsRowDxfId="0">
      <calculatedColumnFormula>IF(AND(Tableau1[[#This Row],[Valide]]=1,OR(Tableau1[[#This Row],[Jeudi]]&lt;&gt;"",Tableau1[[#This Row],[Vendredi]]&lt;&gt;"",Tableau1[[#This Row],[Nocturne]]&lt;&gt;"",Tableau1[[#This Row],[Samedi]]&lt;&gt;"",Tableau1[[#This Row],[Dimanche]]&lt;&gt;"")),1,0)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4jcv.groupe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B3C8-E0A3-4ACA-9509-E6D47DFC518E}">
  <sheetPr codeName="Feuil1"/>
  <dimension ref="A1:X73"/>
  <sheetViews>
    <sheetView tabSelected="1" zoomScale="83" zoomScaleNormal="83" workbookViewId="0">
      <selection activeCell="A3" sqref="A3"/>
    </sheetView>
  </sheetViews>
  <sheetFormatPr baseColWidth="10" defaultRowHeight="14.4" x14ac:dyDescent="0.3"/>
  <cols>
    <col min="1" max="1" width="22" customWidth="1"/>
    <col min="2" max="2" width="19" customWidth="1"/>
    <col min="3" max="3" width="28.33203125" customWidth="1"/>
    <col min="4" max="4" width="8.21875" customWidth="1"/>
    <col min="5" max="5" width="28.77734375" customWidth="1"/>
    <col min="6" max="6" width="11.77734375" customWidth="1"/>
    <col min="7" max="7" width="6.5546875" customWidth="1"/>
    <col min="8" max="8" width="35.5546875" customWidth="1"/>
    <col min="9" max="9" width="6.109375" customWidth="1"/>
    <col min="10" max="10" width="6.77734375" customWidth="1"/>
    <col min="11" max="11" width="11.109375" customWidth="1"/>
    <col min="12" max="12" width="8.88671875" customWidth="1"/>
    <col min="13" max="13" width="9.109375" customWidth="1"/>
    <col min="14" max="14" width="9.88671875" customWidth="1"/>
    <col min="15" max="15" width="9.109375" customWidth="1"/>
    <col min="16" max="16" width="9.88671875" customWidth="1"/>
    <col min="17" max="17" width="11" customWidth="1"/>
    <col min="18" max="18" width="6.5546875" hidden="1" customWidth="1"/>
    <col min="19" max="19" width="6.77734375" hidden="1" customWidth="1"/>
    <col min="20" max="20" width="7.44140625" hidden="1" customWidth="1"/>
    <col min="21" max="21" width="6.44140625" hidden="1" customWidth="1"/>
    <col min="22" max="22" width="7" hidden="1" customWidth="1"/>
    <col min="23" max="23" width="7.21875" hidden="1" customWidth="1"/>
    <col min="24" max="24" width="9.88671875" hidden="1" customWidth="1"/>
  </cols>
  <sheetData>
    <row r="1" spans="1:24" s="2" customFormat="1" ht="41.4" customHeight="1" thickBot="1" x14ac:dyDescent="0.35">
      <c r="A1" s="77" t="s">
        <v>33</v>
      </c>
      <c r="B1" s="78"/>
      <c r="C1" s="79"/>
      <c r="D1" s="96" t="s">
        <v>67</v>
      </c>
      <c r="E1" s="97"/>
      <c r="F1" s="97"/>
      <c r="G1" s="97"/>
      <c r="H1" s="97"/>
      <c r="I1" s="97"/>
      <c r="J1" s="98"/>
      <c r="K1" s="94" t="s">
        <v>68</v>
      </c>
      <c r="L1" s="95"/>
      <c r="M1" s="77" t="s">
        <v>73</v>
      </c>
      <c r="N1" s="78"/>
      <c r="O1" s="78"/>
      <c r="P1" s="78"/>
      <c r="Q1" s="79"/>
    </row>
    <row r="2" spans="1:24" s="28" customFormat="1" ht="27" customHeight="1" x14ac:dyDescent="0.3">
      <c r="A2" s="29" t="s">
        <v>27</v>
      </c>
      <c r="B2" s="29" t="s">
        <v>28</v>
      </c>
      <c r="C2" s="29" t="s">
        <v>29</v>
      </c>
      <c r="D2" s="81" t="s">
        <v>2</v>
      </c>
      <c r="E2" s="82"/>
      <c r="F2" s="30" t="s">
        <v>30</v>
      </c>
      <c r="G2" s="81" t="s">
        <v>3</v>
      </c>
      <c r="H2" s="83"/>
      <c r="I2" s="83"/>
      <c r="J2" s="82"/>
      <c r="K2" s="84" t="s">
        <v>31</v>
      </c>
      <c r="L2" s="85"/>
      <c r="M2" s="84" t="s">
        <v>32</v>
      </c>
      <c r="N2" s="86"/>
      <c r="O2" s="86"/>
      <c r="P2" s="86"/>
      <c r="Q2" s="85"/>
    </row>
    <row r="3" spans="1:24" s="28" customFormat="1" ht="22.2" customHeight="1" thickBot="1" x14ac:dyDescent="0.35">
      <c r="A3" s="32"/>
      <c r="B3" s="32"/>
      <c r="C3" s="32"/>
      <c r="D3" s="87"/>
      <c r="E3" s="88"/>
      <c r="F3" s="71"/>
      <c r="G3" s="87"/>
      <c r="H3" s="89"/>
      <c r="I3" s="89"/>
      <c r="J3" s="88"/>
      <c r="K3" s="90"/>
      <c r="L3" s="91"/>
      <c r="M3" s="92"/>
      <c r="N3" s="93"/>
      <c r="O3" s="93"/>
      <c r="P3" s="93"/>
      <c r="Q3" s="91"/>
    </row>
    <row r="4" spans="1:24" ht="8.4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4" s="28" customFormat="1" ht="19.2" customHeight="1" x14ac:dyDescent="0.3">
      <c r="A5" s="102" t="s">
        <v>65</v>
      </c>
      <c r="B5" s="102"/>
      <c r="C5" s="102"/>
      <c r="D5" s="102"/>
      <c r="E5" s="102"/>
      <c r="F5" s="104" t="s">
        <v>69</v>
      </c>
      <c r="G5" s="104"/>
      <c r="H5" s="104"/>
      <c r="I5" s="104"/>
      <c r="J5" s="104"/>
      <c r="K5" s="38"/>
      <c r="L5" s="99" t="s">
        <v>39</v>
      </c>
      <c r="M5" s="99"/>
      <c r="N5" s="36"/>
      <c r="O5" s="99" t="s">
        <v>38</v>
      </c>
      <c r="P5" s="99"/>
      <c r="Q5" s="38"/>
    </row>
    <row r="6" spans="1:24" ht="20.399999999999999" customHeight="1" x14ac:dyDescent="0.3">
      <c r="A6" s="103" t="s">
        <v>66</v>
      </c>
      <c r="B6" s="103"/>
      <c r="C6" s="103"/>
      <c r="D6" s="103"/>
      <c r="E6" s="103"/>
      <c r="F6" s="105" t="s">
        <v>74</v>
      </c>
      <c r="G6" s="105"/>
      <c r="H6" s="105"/>
      <c r="I6" s="105"/>
      <c r="J6" s="105"/>
      <c r="K6" s="35"/>
      <c r="L6" s="101">
        <f>Tableau1[[#Totals],[Ctrl]]</f>
        <v>0</v>
      </c>
      <c r="M6" s="101"/>
      <c r="N6" s="37"/>
      <c r="O6" s="100">
        <f>SUM(Tableau1[MONTANT])</f>
        <v>0</v>
      </c>
      <c r="P6" s="100"/>
      <c r="Q6" s="39"/>
    </row>
    <row r="7" spans="1:24" ht="8.4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ht="13.8" customHeight="1" x14ac:dyDescent="0.3">
      <c r="A8" s="4"/>
      <c r="B8" s="9"/>
      <c r="C8" s="9"/>
      <c r="D8" s="27" t="s">
        <v>9</v>
      </c>
      <c r="E8" s="9"/>
      <c r="F8" s="27" t="s">
        <v>11</v>
      </c>
      <c r="G8" s="9"/>
      <c r="H8" s="27" t="s">
        <v>2</v>
      </c>
      <c r="I8" s="9"/>
      <c r="J8" s="80" t="s">
        <v>70</v>
      </c>
      <c r="K8" s="80"/>
      <c r="L8" s="80" t="s">
        <v>14</v>
      </c>
      <c r="M8" s="80"/>
      <c r="N8" s="80"/>
      <c r="O8" s="80"/>
      <c r="P8" s="80"/>
      <c r="Q8" s="9"/>
      <c r="R8" s="9"/>
      <c r="S8" s="9"/>
      <c r="T8" s="9"/>
      <c r="U8" s="9"/>
      <c r="V8" s="4"/>
    </row>
    <row r="9" spans="1:24" s="2" customFormat="1" ht="17.399999999999999" customHeight="1" x14ac:dyDescent="0.3">
      <c r="A9" s="3" t="s">
        <v>0</v>
      </c>
      <c r="B9" s="5" t="s">
        <v>1</v>
      </c>
      <c r="C9" s="5" t="s">
        <v>2</v>
      </c>
      <c r="D9" s="6" t="s">
        <v>10</v>
      </c>
      <c r="E9" s="5" t="s">
        <v>3</v>
      </c>
      <c r="F9" s="6" t="s">
        <v>12</v>
      </c>
      <c r="G9" s="5" t="s">
        <v>4</v>
      </c>
      <c r="H9" s="5" t="s">
        <v>5</v>
      </c>
      <c r="I9" s="5" t="s">
        <v>6</v>
      </c>
      <c r="J9" s="5" t="s">
        <v>71</v>
      </c>
      <c r="K9" s="6" t="s">
        <v>13</v>
      </c>
      <c r="L9" s="5" t="s">
        <v>15</v>
      </c>
      <c r="M9" s="5" t="s">
        <v>16</v>
      </c>
      <c r="N9" s="7" t="s">
        <v>17</v>
      </c>
      <c r="O9" s="7" t="s">
        <v>18</v>
      </c>
      <c r="P9" s="7" t="s">
        <v>19</v>
      </c>
      <c r="Q9" s="7" t="s">
        <v>20</v>
      </c>
      <c r="R9" s="8" t="s">
        <v>21</v>
      </c>
      <c r="S9" s="8" t="s">
        <v>22</v>
      </c>
      <c r="T9" s="8" t="s">
        <v>23</v>
      </c>
      <c r="U9" s="8" t="s">
        <v>24</v>
      </c>
      <c r="V9" s="2" t="s">
        <v>25</v>
      </c>
      <c r="W9" s="2" t="s">
        <v>36</v>
      </c>
      <c r="X9" s="2" t="s">
        <v>37</v>
      </c>
    </row>
    <row r="10" spans="1:24" s="2" customFormat="1" ht="22.05" customHeight="1" x14ac:dyDescent="0.3">
      <c r="A10" s="14"/>
      <c r="B10" s="16"/>
      <c r="C10" s="16"/>
      <c r="D10" s="12"/>
      <c r="E10" s="16"/>
      <c r="F10" s="73"/>
      <c r="G10" s="12"/>
      <c r="H10" s="11"/>
      <c r="I10" s="18"/>
      <c r="J10" s="12"/>
      <c r="K10" s="13"/>
      <c r="L10" s="12"/>
      <c r="M10" s="12"/>
      <c r="N10" s="10"/>
      <c r="O10" s="10"/>
      <c r="P10" s="10"/>
      <c r="Q10" s="33">
        <f>IF(Tableau1[[#This Row],[Valide]]=1,Tableau1[[#This Row],[Jeu]]+Tableau1[[#This Row],[Ven]]+Tableau1[[#This Row],[Noc]]+Tableau1[[#This Row],[Sam]]+Tableau1[[#This Row],[Dim]],0)</f>
        <v>0</v>
      </c>
      <c r="R10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0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0" s="10">
        <f>IF(Tableau1[[#This Row],[NAISSANCE]]&lt;42370,IF(Tableau1[[#This Row],[Nocturne]]="OUI",8,0)-IF(AND(Tableau1[[#This Row],[FFR]]="FFRP",Tableau1[[#This Row],[Nocturne]]&gt;0),1,0),0)</f>
        <v>0</v>
      </c>
      <c r="U10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0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0" s="10">
        <f>IF(AND(Tableau1[[#This Row],[NOM]]&lt;&gt;"",Tableau1[[#This Row],[PRENOM]]&lt;&gt;""),1,0)</f>
        <v>0</v>
      </c>
      <c r="X1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1" spans="1:24" s="2" customFormat="1" ht="22.05" customHeight="1" x14ac:dyDescent="0.3">
      <c r="A11" s="14"/>
      <c r="B11" s="16"/>
      <c r="C11" s="16"/>
      <c r="D11" s="12"/>
      <c r="E11" s="16"/>
      <c r="F11" s="73"/>
      <c r="G11" s="12"/>
      <c r="H11" s="11"/>
      <c r="I11" s="18"/>
      <c r="J11" s="12"/>
      <c r="K11" s="13"/>
      <c r="L11" s="12"/>
      <c r="M11" s="12"/>
      <c r="N11" s="10"/>
      <c r="O11" s="10"/>
      <c r="P11" s="10"/>
      <c r="Q11" s="33">
        <f>IF(Tableau1[[#This Row],[Valide]]=1,Tableau1[[#This Row],[Jeu]]+Tableau1[[#This Row],[Ven]]+Tableau1[[#This Row],[Noc]]+Tableau1[[#This Row],[Sam]]+Tableau1[[#This Row],[Dim]],0)</f>
        <v>0</v>
      </c>
      <c r="R11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1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1" s="10">
        <f>IF(Tableau1[[#This Row],[NAISSANCE]]&lt;42370,IF(Tableau1[[#This Row],[Nocturne]]="OUI",8,0)-IF(AND(Tableau1[[#This Row],[FFR]]="FFRP",Tableau1[[#This Row],[Nocturne]]&gt;0),1,0),0)</f>
        <v>0</v>
      </c>
      <c r="U11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1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1" s="10">
        <f>IF(AND(Tableau1[[#This Row],[NOM]]&lt;&gt;"",Tableau1[[#This Row],[PRENOM]]&lt;&gt;""),1,0)</f>
        <v>0</v>
      </c>
      <c r="X1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2" spans="1:24" s="2" customFormat="1" ht="22.05" customHeight="1" x14ac:dyDescent="0.3">
      <c r="A12" s="14"/>
      <c r="B12" s="16"/>
      <c r="C12" s="16"/>
      <c r="D12" s="12"/>
      <c r="E12" s="16"/>
      <c r="F12" s="73"/>
      <c r="G12" s="12"/>
      <c r="H12" s="15"/>
      <c r="I12" s="12"/>
      <c r="J12" s="12"/>
      <c r="K12" s="13"/>
      <c r="L12" s="12"/>
      <c r="M12" s="12"/>
      <c r="N12" s="10"/>
      <c r="O12" s="10"/>
      <c r="P12" s="10"/>
      <c r="Q12" s="33">
        <f>IF(Tableau1[[#This Row],[Valide]]=1,Tableau1[[#This Row],[Jeu]]+Tableau1[[#This Row],[Ven]]+Tableau1[[#This Row],[Noc]]+Tableau1[[#This Row],[Sam]]+Tableau1[[#This Row],[Dim]],0)</f>
        <v>0</v>
      </c>
      <c r="R12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2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2" s="10">
        <f>IF(Tableau1[[#This Row],[NAISSANCE]]&lt;42370,IF(Tableau1[[#This Row],[Nocturne]]="OUI",8,0)-IF(AND(Tableau1[[#This Row],[FFR]]="FFRP",Tableau1[[#This Row],[Nocturne]]&gt;0),1,0),0)</f>
        <v>0</v>
      </c>
      <c r="U12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2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2" s="10">
        <f>IF(AND(Tableau1[[#This Row],[NOM]]&lt;&gt;"",Tableau1[[#This Row],[PRENOM]]&lt;&gt;""),1,0)</f>
        <v>0</v>
      </c>
      <c r="X1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3" spans="1:24" s="2" customFormat="1" ht="22.05" customHeight="1" x14ac:dyDescent="0.3">
      <c r="A13" s="14"/>
      <c r="B13" s="16"/>
      <c r="C13" s="16"/>
      <c r="D13" s="12"/>
      <c r="E13" s="16"/>
      <c r="F13" s="73"/>
      <c r="G13" s="12"/>
      <c r="H13" s="15"/>
      <c r="I13" s="12"/>
      <c r="J13" s="12"/>
      <c r="K13" s="13"/>
      <c r="L13" s="12"/>
      <c r="M13" s="12"/>
      <c r="N13" s="10"/>
      <c r="O13" s="10"/>
      <c r="P13" s="10"/>
      <c r="Q13" s="33">
        <f>IF(Tableau1[[#This Row],[Valide]]=1,Tableau1[[#This Row],[Jeu]]+Tableau1[[#This Row],[Ven]]+Tableau1[[#This Row],[Noc]]+Tableau1[[#This Row],[Sam]]+Tableau1[[#This Row],[Dim]],0)</f>
        <v>0</v>
      </c>
      <c r="R13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3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3" s="10">
        <f>IF(Tableau1[[#This Row],[NAISSANCE]]&lt;42370,IF(Tableau1[[#This Row],[Nocturne]]="OUI",8,0)-IF(AND(Tableau1[[#This Row],[FFR]]="FFRP",Tableau1[[#This Row],[Nocturne]]&gt;0),1,0),0)</f>
        <v>0</v>
      </c>
      <c r="U13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3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3" s="10">
        <f>IF(AND(Tableau1[[#This Row],[NOM]]&lt;&gt;"",Tableau1[[#This Row],[PRENOM]]&lt;&gt;""),1,0)</f>
        <v>0</v>
      </c>
      <c r="X1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4" spans="1:24" s="2" customFormat="1" ht="22.05" customHeight="1" x14ac:dyDescent="0.3">
      <c r="A14" s="14"/>
      <c r="B14" s="16"/>
      <c r="C14" s="16"/>
      <c r="D14" s="12"/>
      <c r="E14" s="16"/>
      <c r="F14" s="73"/>
      <c r="G14" s="12"/>
      <c r="H14" s="15"/>
      <c r="I14" s="12"/>
      <c r="J14" s="12"/>
      <c r="K14" s="13"/>
      <c r="L14" s="12"/>
      <c r="M14" s="12"/>
      <c r="N14" s="10"/>
      <c r="O14" s="10"/>
      <c r="P14" s="10"/>
      <c r="Q14" s="33">
        <f>IF(Tableau1[[#This Row],[Valide]]=1,Tableau1[[#This Row],[Jeu]]+Tableau1[[#This Row],[Ven]]+Tableau1[[#This Row],[Noc]]+Tableau1[[#This Row],[Sam]]+Tableau1[[#This Row],[Dim]],0)</f>
        <v>0</v>
      </c>
      <c r="R14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4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4" s="10">
        <f>IF(Tableau1[[#This Row],[NAISSANCE]]&lt;42370,IF(Tableau1[[#This Row],[Nocturne]]="OUI",8,0)-IF(AND(Tableau1[[#This Row],[FFR]]="FFRP",Tableau1[[#This Row],[Nocturne]]&gt;0),1,0),0)</f>
        <v>0</v>
      </c>
      <c r="U14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4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4" s="10">
        <f>IF(AND(Tableau1[[#This Row],[NOM]]&lt;&gt;"",Tableau1[[#This Row],[PRENOM]]&lt;&gt;""),1,0)</f>
        <v>0</v>
      </c>
      <c r="X1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5" spans="1:24" s="2" customFormat="1" ht="22.05" customHeight="1" x14ac:dyDescent="0.3">
      <c r="A15" s="14"/>
      <c r="B15" s="16"/>
      <c r="C15" s="16"/>
      <c r="D15" s="12"/>
      <c r="E15" s="16"/>
      <c r="F15" s="73"/>
      <c r="G15" s="12"/>
      <c r="H15" s="15"/>
      <c r="I15" s="12"/>
      <c r="J15" s="12"/>
      <c r="K15" s="13"/>
      <c r="L15" s="12"/>
      <c r="M15" s="12"/>
      <c r="N15" s="10"/>
      <c r="O15" s="10"/>
      <c r="P15" s="10"/>
      <c r="Q15" s="33">
        <f>IF(Tableau1[[#This Row],[Valide]]=1,Tableau1[[#This Row],[Jeu]]+Tableau1[[#This Row],[Ven]]+Tableau1[[#This Row],[Noc]]+Tableau1[[#This Row],[Sam]]+Tableau1[[#This Row],[Dim]],0)</f>
        <v>0</v>
      </c>
      <c r="R15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5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5" s="10">
        <f>IF(Tableau1[[#This Row],[NAISSANCE]]&lt;42370,IF(Tableau1[[#This Row],[Nocturne]]="OUI",8,0)-IF(AND(Tableau1[[#This Row],[FFR]]="FFRP",Tableau1[[#This Row],[Nocturne]]&gt;0),1,0),0)</f>
        <v>0</v>
      </c>
      <c r="U15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5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5" s="10">
        <f>IF(AND(Tableau1[[#This Row],[NOM]]&lt;&gt;"",Tableau1[[#This Row],[PRENOM]]&lt;&gt;""),1,0)</f>
        <v>0</v>
      </c>
      <c r="X1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6" spans="1:24" s="2" customFormat="1" ht="22.05" customHeight="1" x14ac:dyDescent="0.3">
      <c r="A16" s="14"/>
      <c r="B16" s="16"/>
      <c r="C16" s="16"/>
      <c r="D16" s="12"/>
      <c r="E16" s="16"/>
      <c r="F16" s="73"/>
      <c r="G16" s="12"/>
      <c r="H16" s="15"/>
      <c r="I16" s="12"/>
      <c r="J16" s="12"/>
      <c r="K16" s="13"/>
      <c r="L16" s="12"/>
      <c r="M16" s="12"/>
      <c r="N16" s="10"/>
      <c r="O16" s="10"/>
      <c r="P16" s="10"/>
      <c r="Q16" s="33">
        <f>IF(Tableau1[[#This Row],[Valide]]=1,Tableau1[[#This Row],[Jeu]]+Tableau1[[#This Row],[Ven]]+Tableau1[[#This Row],[Noc]]+Tableau1[[#This Row],[Sam]]+Tableau1[[#This Row],[Dim]],0)</f>
        <v>0</v>
      </c>
      <c r="R16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6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6" s="10">
        <f>IF(Tableau1[[#This Row],[NAISSANCE]]&lt;42370,IF(Tableau1[[#This Row],[Nocturne]]="OUI",8,0)-IF(AND(Tableau1[[#This Row],[FFR]]="FFRP",Tableau1[[#This Row],[Nocturne]]&gt;0),1,0),0)</f>
        <v>0</v>
      </c>
      <c r="U16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6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6" s="10">
        <f>IF(AND(Tableau1[[#This Row],[NOM]]&lt;&gt;"",Tableau1[[#This Row],[PRENOM]]&lt;&gt;""),1,0)</f>
        <v>0</v>
      </c>
      <c r="X1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7" spans="1:24" s="2" customFormat="1" ht="22.05" customHeight="1" x14ac:dyDescent="0.3">
      <c r="A17" s="14"/>
      <c r="B17" s="16"/>
      <c r="C17" s="16"/>
      <c r="D17" s="12"/>
      <c r="E17" s="16"/>
      <c r="F17" s="73"/>
      <c r="G17" s="12"/>
      <c r="H17" s="15"/>
      <c r="I17" s="12"/>
      <c r="J17" s="12"/>
      <c r="K17" s="13"/>
      <c r="L17" s="12"/>
      <c r="M17" s="12"/>
      <c r="N17" s="10"/>
      <c r="O17" s="10"/>
      <c r="P17" s="10"/>
      <c r="Q17" s="33">
        <f>IF(Tableau1[[#This Row],[Valide]]=1,Tableau1[[#This Row],[Jeu]]+Tableau1[[#This Row],[Ven]]+Tableau1[[#This Row],[Noc]]+Tableau1[[#This Row],[Sam]]+Tableau1[[#This Row],[Dim]],0)</f>
        <v>0</v>
      </c>
      <c r="R17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7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7" s="10">
        <f>IF(Tableau1[[#This Row],[NAISSANCE]]&lt;42370,IF(Tableau1[[#This Row],[Nocturne]]="OUI",8,0)-IF(AND(Tableau1[[#This Row],[FFR]]="FFRP",Tableau1[[#This Row],[Nocturne]]&gt;0),1,0),0)</f>
        <v>0</v>
      </c>
      <c r="U17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7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7" s="10">
        <f>IF(AND(Tableau1[[#This Row],[NOM]]&lt;&gt;"",Tableau1[[#This Row],[PRENOM]]&lt;&gt;""),1,0)</f>
        <v>0</v>
      </c>
      <c r="X1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8" spans="1:24" s="2" customFormat="1" ht="22.05" customHeight="1" x14ac:dyDescent="0.3">
      <c r="A18" s="14"/>
      <c r="B18" s="16"/>
      <c r="C18" s="16"/>
      <c r="D18" s="12"/>
      <c r="E18" s="16"/>
      <c r="F18" s="73"/>
      <c r="G18" s="12"/>
      <c r="H18" s="15"/>
      <c r="I18" s="12"/>
      <c r="J18" s="12"/>
      <c r="K18" s="13"/>
      <c r="L18" s="12"/>
      <c r="M18" s="12"/>
      <c r="N18" s="10"/>
      <c r="O18" s="10"/>
      <c r="P18" s="10"/>
      <c r="Q18" s="33">
        <f>IF(Tableau1[[#This Row],[Valide]]=1,Tableau1[[#This Row],[Jeu]]+Tableau1[[#This Row],[Ven]]+Tableau1[[#This Row],[Noc]]+Tableau1[[#This Row],[Sam]]+Tableau1[[#This Row],[Dim]],0)</f>
        <v>0</v>
      </c>
      <c r="R18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8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8" s="10">
        <f>IF(Tableau1[[#This Row],[NAISSANCE]]&lt;42370,IF(Tableau1[[#This Row],[Nocturne]]="OUI",8,0)-IF(AND(Tableau1[[#This Row],[FFR]]="FFRP",Tableau1[[#This Row],[Nocturne]]&gt;0),1,0),0)</f>
        <v>0</v>
      </c>
      <c r="U18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8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8" s="10">
        <f>IF(AND(Tableau1[[#This Row],[NOM]]&lt;&gt;"",Tableau1[[#This Row],[PRENOM]]&lt;&gt;""),1,0)</f>
        <v>0</v>
      </c>
      <c r="X1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19" spans="1:24" s="2" customFormat="1" ht="22.05" customHeight="1" x14ac:dyDescent="0.3">
      <c r="A19" s="14"/>
      <c r="B19" s="16"/>
      <c r="C19" s="16"/>
      <c r="D19" s="12"/>
      <c r="E19" s="16"/>
      <c r="F19" s="73"/>
      <c r="G19" s="12"/>
      <c r="H19" s="15"/>
      <c r="I19" s="12"/>
      <c r="J19" s="12"/>
      <c r="K19" s="13"/>
      <c r="L19" s="12"/>
      <c r="M19" s="12"/>
      <c r="N19" s="10"/>
      <c r="O19" s="10"/>
      <c r="P19" s="10"/>
      <c r="Q19" s="33">
        <f>IF(Tableau1[[#This Row],[Valide]]=1,Tableau1[[#This Row],[Jeu]]+Tableau1[[#This Row],[Ven]]+Tableau1[[#This Row],[Noc]]+Tableau1[[#This Row],[Sam]]+Tableau1[[#This Row],[Dim]],0)</f>
        <v>0</v>
      </c>
      <c r="R19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19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19" s="10">
        <f>IF(Tableau1[[#This Row],[NAISSANCE]]&lt;42370,IF(Tableau1[[#This Row],[Nocturne]]="OUI",8,0)-IF(AND(Tableau1[[#This Row],[FFR]]="FFRP",Tableau1[[#This Row],[Nocturne]]&gt;0),1,0),0)</f>
        <v>0</v>
      </c>
      <c r="U19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19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19" s="10">
        <f>IF(AND(Tableau1[[#This Row],[NOM]]&lt;&gt;"",Tableau1[[#This Row],[PRENOM]]&lt;&gt;""),1,0)</f>
        <v>0</v>
      </c>
      <c r="X1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0" spans="1:24" s="2" customFormat="1" ht="22.05" customHeight="1" x14ac:dyDescent="0.3">
      <c r="A20" s="14"/>
      <c r="B20" s="16"/>
      <c r="C20" s="16"/>
      <c r="D20" s="12"/>
      <c r="E20" s="16"/>
      <c r="F20" s="73"/>
      <c r="G20" s="12"/>
      <c r="H20" s="15"/>
      <c r="I20" s="12"/>
      <c r="J20" s="12"/>
      <c r="K20" s="13"/>
      <c r="L20" s="12"/>
      <c r="M20" s="12"/>
      <c r="N20" s="10"/>
      <c r="O20" s="10"/>
      <c r="P20" s="10"/>
      <c r="Q20" s="33">
        <f>IF(Tableau1[[#This Row],[Valide]]=1,Tableau1[[#This Row],[Jeu]]+Tableau1[[#This Row],[Ven]]+Tableau1[[#This Row],[Noc]]+Tableau1[[#This Row],[Sam]]+Tableau1[[#This Row],[Dim]],0)</f>
        <v>0</v>
      </c>
      <c r="R20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0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0" s="10">
        <f>IF(Tableau1[[#This Row],[NAISSANCE]]&lt;42370,IF(Tableau1[[#This Row],[Nocturne]]="OUI",8,0)-IF(AND(Tableau1[[#This Row],[FFR]]="FFRP",Tableau1[[#This Row],[Nocturne]]&gt;0),1,0),0)</f>
        <v>0</v>
      </c>
      <c r="U20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0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0" s="10">
        <f>IF(AND(Tableau1[[#This Row],[NOM]]&lt;&gt;"",Tableau1[[#This Row],[PRENOM]]&lt;&gt;""),1,0)</f>
        <v>0</v>
      </c>
      <c r="X2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1" spans="1:24" s="2" customFormat="1" ht="22.05" customHeight="1" x14ac:dyDescent="0.3">
      <c r="A21" s="14"/>
      <c r="B21" s="16"/>
      <c r="C21" s="16"/>
      <c r="D21" s="12"/>
      <c r="E21" s="16"/>
      <c r="F21" s="73"/>
      <c r="G21" s="12"/>
      <c r="H21" s="15"/>
      <c r="I21" s="12"/>
      <c r="J21" s="12"/>
      <c r="K21" s="13"/>
      <c r="L21" s="12"/>
      <c r="M21" s="12"/>
      <c r="N21" s="10"/>
      <c r="O21" s="10"/>
      <c r="P21" s="10"/>
      <c r="Q21" s="33">
        <f>IF(Tableau1[[#This Row],[Valide]]=1,Tableau1[[#This Row],[Jeu]]+Tableau1[[#This Row],[Ven]]+Tableau1[[#This Row],[Noc]]+Tableau1[[#This Row],[Sam]]+Tableau1[[#This Row],[Dim]],0)</f>
        <v>0</v>
      </c>
      <c r="R21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1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1" s="10">
        <f>IF(Tableau1[[#This Row],[NAISSANCE]]&lt;42370,IF(Tableau1[[#This Row],[Nocturne]]="OUI",8,0)-IF(AND(Tableau1[[#This Row],[FFR]]="FFRP",Tableau1[[#This Row],[Nocturne]]&gt;0),1,0),0)</f>
        <v>0</v>
      </c>
      <c r="U21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1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1" s="10">
        <f>IF(AND(Tableau1[[#This Row],[NOM]]&lt;&gt;"",Tableau1[[#This Row],[PRENOM]]&lt;&gt;""),1,0)</f>
        <v>0</v>
      </c>
      <c r="X2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2" spans="1:24" s="2" customFormat="1" ht="22.05" customHeight="1" x14ac:dyDescent="0.3">
      <c r="A22" s="14"/>
      <c r="B22" s="16"/>
      <c r="C22" s="16"/>
      <c r="D22" s="12"/>
      <c r="E22" s="16"/>
      <c r="F22" s="73"/>
      <c r="G22" s="12"/>
      <c r="H22" s="15"/>
      <c r="I22" s="12"/>
      <c r="J22" s="12"/>
      <c r="K22" s="13"/>
      <c r="L22" s="12"/>
      <c r="M22" s="12"/>
      <c r="N22" s="10"/>
      <c r="O22" s="10"/>
      <c r="P22" s="10"/>
      <c r="Q22" s="33">
        <f>IF(Tableau1[[#This Row],[Valide]]=1,Tableau1[[#This Row],[Jeu]]+Tableau1[[#This Row],[Ven]]+Tableau1[[#This Row],[Noc]]+Tableau1[[#This Row],[Sam]]+Tableau1[[#This Row],[Dim]],0)</f>
        <v>0</v>
      </c>
      <c r="R22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2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2" s="10">
        <f>IF(Tableau1[[#This Row],[NAISSANCE]]&lt;42370,IF(Tableau1[[#This Row],[Nocturne]]="OUI",8,0)-IF(AND(Tableau1[[#This Row],[FFR]]="FFRP",Tableau1[[#This Row],[Nocturne]]&gt;0),1,0),0)</f>
        <v>0</v>
      </c>
      <c r="U22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2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2" s="10">
        <f>IF(AND(Tableau1[[#This Row],[NOM]]&lt;&gt;"",Tableau1[[#This Row],[PRENOM]]&lt;&gt;""),1,0)</f>
        <v>0</v>
      </c>
      <c r="X2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3" spans="1:24" s="2" customFormat="1" ht="22.05" customHeight="1" x14ac:dyDescent="0.3">
      <c r="A23" s="14"/>
      <c r="B23" s="16"/>
      <c r="C23" s="16"/>
      <c r="D23" s="12"/>
      <c r="E23" s="16"/>
      <c r="F23" s="73"/>
      <c r="G23" s="12"/>
      <c r="H23" s="15"/>
      <c r="I23" s="12"/>
      <c r="J23" s="12"/>
      <c r="K23" s="13"/>
      <c r="L23" s="12"/>
      <c r="M23" s="12"/>
      <c r="N23" s="10"/>
      <c r="O23" s="10"/>
      <c r="P23" s="10"/>
      <c r="Q23" s="33">
        <f>IF(Tableau1[[#This Row],[Valide]]=1,Tableau1[[#This Row],[Jeu]]+Tableau1[[#This Row],[Ven]]+Tableau1[[#This Row],[Noc]]+Tableau1[[#This Row],[Sam]]+Tableau1[[#This Row],[Dim]],0)</f>
        <v>0</v>
      </c>
      <c r="R23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3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3" s="10">
        <f>IF(Tableau1[[#This Row],[NAISSANCE]]&lt;42370,IF(Tableau1[[#This Row],[Nocturne]]="OUI",8,0)-IF(AND(Tableau1[[#This Row],[FFR]]="FFRP",Tableau1[[#This Row],[Nocturne]]&gt;0),1,0),0)</f>
        <v>0</v>
      </c>
      <c r="U23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3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3" s="10">
        <f>IF(AND(Tableau1[[#This Row],[NOM]]&lt;&gt;"",Tableau1[[#This Row],[PRENOM]]&lt;&gt;""),1,0)</f>
        <v>0</v>
      </c>
      <c r="X2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4" spans="1:24" s="2" customFormat="1" ht="22.05" customHeight="1" x14ac:dyDescent="0.3">
      <c r="A24" s="14"/>
      <c r="B24" s="16"/>
      <c r="C24" s="16"/>
      <c r="D24" s="12"/>
      <c r="E24" s="16"/>
      <c r="F24" s="73"/>
      <c r="G24" s="12"/>
      <c r="H24" s="15"/>
      <c r="I24" s="12"/>
      <c r="J24" s="12"/>
      <c r="K24" s="13"/>
      <c r="L24" s="12"/>
      <c r="M24" s="12"/>
      <c r="N24" s="10"/>
      <c r="O24" s="10"/>
      <c r="P24" s="10"/>
      <c r="Q24" s="33">
        <f>IF(Tableau1[[#This Row],[Valide]]=1,Tableau1[[#This Row],[Jeu]]+Tableau1[[#This Row],[Ven]]+Tableau1[[#This Row],[Noc]]+Tableau1[[#This Row],[Sam]]+Tableau1[[#This Row],[Dim]],0)</f>
        <v>0</v>
      </c>
      <c r="R24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4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4" s="10">
        <f>IF(Tableau1[[#This Row],[NAISSANCE]]&lt;42370,IF(Tableau1[[#This Row],[Nocturne]]="OUI",8,0)-IF(AND(Tableau1[[#This Row],[FFR]]="FFRP",Tableau1[[#This Row],[Nocturne]]&gt;0),1,0),0)</f>
        <v>0</v>
      </c>
      <c r="U24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4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4" s="10">
        <f>IF(AND(Tableau1[[#This Row],[NOM]]&lt;&gt;"",Tableau1[[#This Row],[PRENOM]]&lt;&gt;""),1,0)</f>
        <v>0</v>
      </c>
      <c r="X2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5" spans="1:24" s="2" customFormat="1" ht="22.05" customHeight="1" x14ac:dyDescent="0.3">
      <c r="A25" s="14"/>
      <c r="B25" s="16"/>
      <c r="C25" s="16"/>
      <c r="D25" s="12"/>
      <c r="E25" s="16"/>
      <c r="F25" s="73"/>
      <c r="G25" s="12"/>
      <c r="H25" s="15"/>
      <c r="I25" s="12"/>
      <c r="J25" s="12"/>
      <c r="K25" s="13"/>
      <c r="L25" s="12"/>
      <c r="M25" s="12"/>
      <c r="N25" s="10"/>
      <c r="O25" s="10"/>
      <c r="P25" s="10"/>
      <c r="Q25" s="33">
        <f>IF(Tableau1[[#This Row],[Valide]]=1,Tableau1[[#This Row],[Jeu]]+Tableau1[[#This Row],[Ven]]+Tableau1[[#This Row],[Noc]]+Tableau1[[#This Row],[Sam]]+Tableau1[[#This Row],[Dim]],0)</f>
        <v>0</v>
      </c>
      <c r="R25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5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5" s="10">
        <f>IF(Tableau1[[#This Row],[NAISSANCE]]&lt;42370,IF(Tableau1[[#This Row],[Nocturne]]="OUI",8,0)-IF(AND(Tableau1[[#This Row],[FFR]]="FFRP",Tableau1[[#This Row],[Nocturne]]&gt;0),1,0),0)</f>
        <v>0</v>
      </c>
      <c r="U25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5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5" s="10">
        <f>IF(AND(Tableau1[[#This Row],[NOM]]&lt;&gt;"",Tableau1[[#This Row],[PRENOM]]&lt;&gt;""),1,0)</f>
        <v>0</v>
      </c>
      <c r="X2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6" spans="1:24" s="2" customFormat="1" ht="22.05" customHeight="1" x14ac:dyDescent="0.3">
      <c r="A26" s="14"/>
      <c r="B26" s="16"/>
      <c r="C26" s="16"/>
      <c r="D26" s="12"/>
      <c r="E26" s="16"/>
      <c r="F26" s="73"/>
      <c r="G26" s="12"/>
      <c r="H26" s="15"/>
      <c r="I26" s="12"/>
      <c r="J26" s="12"/>
      <c r="K26" s="13"/>
      <c r="L26" s="12"/>
      <c r="M26" s="12"/>
      <c r="N26" s="10"/>
      <c r="O26" s="10"/>
      <c r="P26" s="10"/>
      <c r="Q26" s="33">
        <f>IF(Tableau1[[#This Row],[Valide]]=1,Tableau1[[#This Row],[Jeu]]+Tableau1[[#This Row],[Ven]]+Tableau1[[#This Row],[Noc]]+Tableau1[[#This Row],[Sam]]+Tableau1[[#This Row],[Dim]],0)</f>
        <v>0</v>
      </c>
      <c r="R26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6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6" s="10">
        <f>IF(Tableau1[[#This Row],[NAISSANCE]]&lt;42370,IF(Tableau1[[#This Row],[Nocturne]]="OUI",8,0)-IF(AND(Tableau1[[#This Row],[FFR]]="FFRP",Tableau1[[#This Row],[Nocturne]]&gt;0),1,0),0)</f>
        <v>0</v>
      </c>
      <c r="U26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6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6" s="10">
        <f>IF(AND(Tableau1[[#This Row],[NOM]]&lt;&gt;"",Tableau1[[#This Row],[PRENOM]]&lt;&gt;""),1,0)</f>
        <v>0</v>
      </c>
      <c r="X2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7" spans="1:24" s="2" customFormat="1" ht="22.05" customHeight="1" x14ac:dyDescent="0.3">
      <c r="A27" s="14"/>
      <c r="B27" s="16"/>
      <c r="C27" s="16"/>
      <c r="D27" s="12"/>
      <c r="E27" s="16"/>
      <c r="F27" s="73"/>
      <c r="G27" s="12"/>
      <c r="H27" s="15"/>
      <c r="I27" s="12"/>
      <c r="J27" s="12"/>
      <c r="K27" s="13"/>
      <c r="L27" s="12"/>
      <c r="M27" s="12"/>
      <c r="N27" s="10"/>
      <c r="O27" s="10"/>
      <c r="P27" s="10"/>
      <c r="Q27" s="33">
        <f>IF(Tableau1[[#This Row],[Valide]]=1,Tableau1[[#This Row],[Jeu]]+Tableau1[[#This Row],[Ven]]+Tableau1[[#This Row],[Noc]]+Tableau1[[#This Row],[Sam]]+Tableau1[[#This Row],[Dim]],0)</f>
        <v>0</v>
      </c>
      <c r="R27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7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7" s="10">
        <f>IF(Tableau1[[#This Row],[NAISSANCE]]&lt;42370,IF(Tableau1[[#This Row],[Nocturne]]="OUI",8,0)-IF(AND(Tableau1[[#This Row],[FFR]]="FFRP",Tableau1[[#This Row],[Nocturne]]&gt;0),1,0),0)</f>
        <v>0</v>
      </c>
      <c r="U27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7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7" s="10">
        <f>IF(AND(Tableau1[[#This Row],[NOM]]&lt;&gt;"",Tableau1[[#This Row],[PRENOM]]&lt;&gt;""),1,0)</f>
        <v>0</v>
      </c>
      <c r="X2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8" spans="1:24" s="2" customFormat="1" ht="22.05" customHeight="1" x14ac:dyDescent="0.3">
      <c r="A28" s="14"/>
      <c r="B28" s="16"/>
      <c r="C28" s="16"/>
      <c r="D28" s="12"/>
      <c r="E28" s="16"/>
      <c r="F28" s="73"/>
      <c r="G28" s="12"/>
      <c r="H28" s="15"/>
      <c r="I28" s="12"/>
      <c r="J28" s="12"/>
      <c r="K28" s="13"/>
      <c r="L28" s="12"/>
      <c r="M28" s="12"/>
      <c r="N28" s="10"/>
      <c r="O28" s="10"/>
      <c r="P28" s="10"/>
      <c r="Q28" s="33">
        <f>IF(Tableau1[[#This Row],[Valide]]=1,Tableau1[[#This Row],[Jeu]]+Tableau1[[#This Row],[Ven]]+Tableau1[[#This Row],[Noc]]+Tableau1[[#This Row],[Sam]]+Tableau1[[#This Row],[Dim]],0)</f>
        <v>0</v>
      </c>
      <c r="R28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8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8" s="10">
        <f>IF(Tableau1[[#This Row],[NAISSANCE]]&lt;42370,IF(Tableau1[[#This Row],[Nocturne]]="OUI",8,0)-IF(AND(Tableau1[[#This Row],[FFR]]="FFRP",Tableau1[[#This Row],[Nocturne]]&gt;0),1,0),0)</f>
        <v>0</v>
      </c>
      <c r="U28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8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8" s="10">
        <f>IF(AND(Tableau1[[#This Row],[NOM]]&lt;&gt;"",Tableau1[[#This Row],[PRENOM]]&lt;&gt;""),1,0)</f>
        <v>0</v>
      </c>
      <c r="X2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29" spans="1:24" s="2" customFormat="1" ht="22.05" customHeight="1" x14ac:dyDescent="0.3">
      <c r="A29" s="14"/>
      <c r="B29" s="16"/>
      <c r="C29" s="16"/>
      <c r="D29" s="12"/>
      <c r="E29" s="16"/>
      <c r="F29" s="73"/>
      <c r="G29" s="12"/>
      <c r="H29" s="15"/>
      <c r="I29" s="12"/>
      <c r="J29" s="12"/>
      <c r="K29" s="13"/>
      <c r="L29" s="12"/>
      <c r="M29" s="12"/>
      <c r="N29" s="10"/>
      <c r="O29" s="10"/>
      <c r="P29" s="10"/>
      <c r="Q29" s="33">
        <f>IF(Tableau1[[#This Row],[Valide]]=1,Tableau1[[#This Row],[Jeu]]+Tableau1[[#This Row],[Ven]]+Tableau1[[#This Row],[Noc]]+Tableau1[[#This Row],[Sam]]+Tableau1[[#This Row],[Dim]],0)</f>
        <v>0</v>
      </c>
      <c r="R29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29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29" s="10">
        <f>IF(Tableau1[[#This Row],[NAISSANCE]]&lt;42370,IF(Tableau1[[#This Row],[Nocturne]]="OUI",8,0)-IF(AND(Tableau1[[#This Row],[FFR]]="FFRP",Tableau1[[#This Row],[Nocturne]]&gt;0),1,0),0)</f>
        <v>0</v>
      </c>
      <c r="U29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29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29" s="10">
        <f>IF(AND(Tableau1[[#This Row],[NOM]]&lt;&gt;"",Tableau1[[#This Row],[PRENOM]]&lt;&gt;""),1,0)</f>
        <v>0</v>
      </c>
      <c r="X2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0" spans="1:24" s="2" customFormat="1" ht="22.05" customHeight="1" x14ac:dyDescent="0.3">
      <c r="A30" s="14"/>
      <c r="B30" s="16"/>
      <c r="C30" s="16"/>
      <c r="D30" s="12"/>
      <c r="E30" s="16"/>
      <c r="F30" s="73"/>
      <c r="G30" s="12"/>
      <c r="H30" s="15"/>
      <c r="I30" s="12"/>
      <c r="J30" s="12"/>
      <c r="K30" s="13"/>
      <c r="L30" s="12"/>
      <c r="M30" s="12"/>
      <c r="N30" s="10"/>
      <c r="O30" s="10"/>
      <c r="P30" s="10"/>
      <c r="Q30" s="33">
        <f>IF(Tableau1[[#This Row],[Valide]]=1,Tableau1[[#This Row],[Jeu]]+Tableau1[[#This Row],[Ven]]+Tableau1[[#This Row],[Noc]]+Tableau1[[#This Row],[Sam]]+Tableau1[[#This Row],[Dim]],0)</f>
        <v>0</v>
      </c>
      <c r="R30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0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0" s="10">
        <f>IF(Tableau1[[#This Row],[NAISSANCE]]&lt;42370,IF(Tableau1[[#This Row],[Nocturne]]="OUI",8,0)-IF(AND(Tableau1[[#This Row],[FFR]]="FFRP",Tableau1[[#This Row],[Nocturne]]&gt;0),1,0),0)</f>
        <v>0</v>
      </c>
      <c r="U30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0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0" s="10">
        <f>IF(AND(Tableau1[[#This Row],[NOM]]&lt;&gt;"",Tableau1[[#This Row],[PRENOM]]&lt;&gt;""),1,0)</f>
        <v>0</v>
      </c>
      <c r="X3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1" spans="1:24" s="2" customFormat="1" ht="22.05" customHeight="1" x14ac:dyDescent="0.3">
      <c r="A31" s="14"/>
      <c r="B31" s="16"/>
      <c r="C31" s="16"/>
      <c r="D31" s="12"/>
      <c r="E31" s="16"/>
      <c r="F31" s="73"/>
      <c r="G31" s="12"/>
      <c r="H31" s="15"/>
      <c r="I31" s="12"/>
      <c r="J31" s="12"/>
      <c r="K31" s="13"/>
      <c r="L31" s="12"/>
      <c r="M31" s="12"/>
      <c r="N31" s="10"/>
      <c r="O31" s="10"/>
      <c r="P31" s="10"/>
      <c r="Q31" s="33">
        <f>IF(Tableau1[[#This Row],[Valide]]=1,Tableau1[[#This Row],[Jeu]]+Tableau1[[#This Row],[Ven]]+Tableau1[[#This Row],[Noc]]+Tableau1[[#This Row],[Sam]]+Tableau1[[#This Row],[Dim]],0)</f>
        <v>0</v>
      </c>
      <c r="R31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1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1" s="10">
        <f>IF(Tableau1[[#This Row],[NAISSANCE]]&lt;42370,IF(Tableau1[[#This Row],[Nocturne]]="OUI",8,0)-IF(AND(Tableau1[[#This Row],[FFR]]="FFRP",Tableau1[[#This Row],[Nocturne]]&gt;0),1,0),0)</f>
        <v>0</v>
      </c>
      <c r="U31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1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1" s="10">
        <f>IF(AND(Tableau1[[#This Row],[NOM]]&lt;&gt;"",Tableau1[[#This Row],[PRENOM]]&lt;&gt;""),1,0)</f>
        <v>0</v>
      </c>
      <c r="X3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2" spans="1:24" s="2" customFormat="1" ht="22.05" customHeight="1" x14ac:dyDescent="0.3">
      <c r="A32" s="14"/>
      <c r="B32" s="16"/>
      <c r="C32" s="16"/>
      <c r="D32" s="12"/>
      <c r="E32" s="16"/>
      <c r="F32" s="73"/>
      <c r="G32" s="12"/>
      <c r="H32" s="15"/>
      <c r="I32" s="12"/>
      <c r="J32" s="12"/>
      <c r="K32" s="13"/>
      <c r="L32" s="12"/>
      <c r="M32" s="12"/>
      <c r="N32" s="10"/>
      <c r="O32" s="10"/>
      <c r="P32" s="10"/>
      <c r="Q32" s="33">
        <f>IF(Tableau1[[#This Row],[Valide]]=1,Tableau1[[#This Row],[Jeu]]+Tableau1[[#This Row],[Ven]]+Tableau1[[#This Row],[Noc]]+Tableau1[[#This Row],[Sam]]+Tableau1[[#This Row],[Dim]],0)</f>
        <v>0</v>
      </c>
      <c r="R32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2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2" s="10">
        <f>IF(Tableau1[[#This Row],[NAISSANCE]]&lt;42370,IF(Tableau1[[#This Row],[Nocturne]]="OUI",8,0)-IF(AND(Tableau1[[#This Row],[FFR]]="FFRP",Tableau1[[#This Row],[Nocturne]]&gt;0),1,0),0)</f>
        <v>0</v>
      </c>
      <c r="U32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2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2" s="10">
        <f>IF(AND(Tableau1[[#This Row],[NOM]]&lt;&gt;"",Tableau1[[#This Row],[PRENOM]]&lt;&gt;""),1,0)</f>
        <v>0</v>
      </c>
      <c r="X3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3" spans="1:24" s="2" customFormat="1" ht="22.05" customHeight="1" x14ac:dyDescent="0.3">
      <c r="A33" s="14"/>
      <c r="B33" s="16"/>
      <c r="C33" s="16"/>
      <c r="D33" s="12"/>
      <c r="E33" s="16"/>
      <c r="F33" s="73"/>
      <c r="G33" s="12"/>
      <c r="H33" s="15"/>
      <c r="I33" s="12"/>
      <c r="J33" s="12"/>
      <c r="K33" s="13"/>
      <c r="L33" s="12"/>
      <c r="M33" s="12"/>
      <c r="N33" s="10"/>
      <c r="O33" s="10"/>
      <c r="P33" s="10"/>
      <c r="Q33" s="33">
        <f>IF(Tableau1[[#This Row],[Valide]]=1,Tableau1[[#This Row],[Jeu]]+Tableau1[[#This Row],[Ven]]+Tableau1[[#This Row],[Noc]]+Tableau1[[#This Row],[Sam]]+Tableau1[[#This Row],[Dim]],0)</f>
        <v>0</v>
      </c>
      <c r="R33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3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3" s="10">
        <f>IF(Tableau1[[#This Row],[NAISSANCE]]&lt;42370,IF(Tableau1[[#This Row],[Nocturne]]="OUI",8,0)-IF(AND(Tableau1[[#This Row],[FFR]]="FFRP",Tableau1[[#This Row],[Nocturne]]&gt;0),1,0),0)</f>
        <v>0</v>
      </c>
      <c r="U33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3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3" s="10">
        <f>IF(AND(Tableau1[[#This Row],[NOM]]&lt;&gt;"",Tableau1[[#This Row],[PRENOM]]&lt;&gt;""),1,0)</f>
        <v>0</v>
      </c>
      <c r="X3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4" spans="1:24" s="2" customFormat="1" ht="22.05" customHeight="1" x14ac:dyDescent="0.3">
      <c r="A34" s="14"/>
      <c r="B34" s="16"/>
      <c r="C34" s="16"/>
      <c r="D34" s="12"/>
      <c r="E34" s="16"/>
      <c r="F34" s="73"/>
      <c r="G34" s="12"/>
      <c r="H34" s="15"/>
      <c r="I34" s="12"/>
      <c r="J34" s="12"/>
      <c r="K34" s="13"/>
      <c r="L34" s="12"/>
      <c r="M34" s="12"/>
      <c r="N34" s="10"/>
      <c r="O34" s="10"/>
      <c r="P34" s="10"/>
      <c r="Q34" s="33">
        <f>IF(Tableau1[[#This Row],[Valide]]=1,Tableau1[[#This Row],[Jeu]]+Tableau1[[#This Row],[Ven]]+Tableau1[[#This Row],[Noc]]+Tableau1[[#This Row],[Sam]]+Tableau1[[#This Row],[Dim]],0)</f>
        <v>0</v>
      </c>
      <c r="R34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4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4" s="10">
        <f>IF(Tableau1[[#This Row],[NAISSANCE]]&lt;42370,IF(Tableau1[[#This Row],[Nocturne]]="OUI",8,0)-IF(AND(Tableau1[[#This Row],[FFR]]="FFRP",Tableau1[[#This Row],[Nocturne]]&gt;0),1,0),0)</f>
        <v>0</v>
      </c>
      <c r="U34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4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4" s="10">
        <f>IF(AND(Tableau1[[#This Row],[NOM]]&lt;&gt;"",Tableau1[[#This Row],[PRENOM]]&lt;&gt;""),1,0)</f>
        <v>0</v>
      </c>
      <c r="X3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5" spans="1:24" s="2" customFormat="1" ht="22.05" customHeight="1" x14ac:dyDescent="0.3">
      <c r="A35" s="14"/>
      <c r="B35" s="16"/>
      <c r="C35" s="16"/>
      <c r="D35" s="12"/>
      <c r="E35" s="16"/>
      <c r="F35" s="73"/>
      <c r="G35" s="12"/>
      <c r="H35" s="15"/>
      <c r="I35" s="12"/>
      <c r="J35" s="12"/>
      <c r="K35" s="13"/>
      <c r="L35" s="12"/>
      <c r="M35" s="12"/>
      <c r="N35" s="10"/>
      <c r="O35" s="10"/>
      <c r="P35" s="10"/>
      <c r="Q35" s="33">
        <f>IF(Tableau1[[#This Row],[Valide]]=1,Tableau1[[#This Row],[Jeu]]+Tableau1[[#This Row],[Ven]]+Tableau1[[#This Row],[Noc]]+Tableau1[[#This Row],[Sam]]+Tableau1[[#This Row],[Dim]],0)</f>
        <v>0</v>
      </c>
      <c r="R35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5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5" s="10">
        <f>IF(Tableau1[[#This Row],[NAISSANCE]]&lt;42370,IF(Tableau1[[#This Row],[Nocturne]]="OUI",8,0)-IF(AND(Tableau1[[#This Row],[FFR]]="FFRP",Tableau1[[#This Row],[Nocturne]]&gt;0),1,0),0)</f>
        <v>0</v>
      </c>
      <c r="U35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5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5" s="10">
        <f>IF(AND(Tableau1[[#This Row],[NOM]]&lt;&gt;"",Tableau1[[#This Row],[PRENOM]]&lt;&gt;""),1,0)</f>
        <v>0</v>
      </c>
      <c r="X3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6" spans="1:24" s="2" customFormat="1" ht="22.05" customHeight="1" x14ac:dyDescent="0.3">
      <c r="A36" s="14"/>
      <c r="B36" s="16"/>
      <c r="C36" s="16"/>
      <c r="D36" s="12"/>
      <c r="E36" s="16"/>
      <c r="F36" s="73"/>
      <c r="G36" s="12"/>
      <c r="H36" s="15"/>
      <c r="I36" s="12"/>
      <c r="J36" s="12"/>
      <c r="K36" s="13"/>
      <c r="L36" s="12"/>
      <c r="M36" s="12"/>
      <c r="N36" s="10"/>
      <c r="O36" s="10"/>
      <c r="P36" s="10"/>
      <c r="Q36" s="33">
        <f>IF(Tableau1[[#This Row],[Valide]]=1,Tableau1[[#This Row],[Jeu]]+Tableau1[[#This Row],[Ven]]+Tableau1[[#This Row],[Noc]]+Tableau1[[#This Row],[Sam]]+Tableau1[[#This Row],[Dim]],0)</f>
        <v>0</v>
      </c>
      <c r="R36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6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6" s="10">
        <f>IF(Tableau1[[#This Row],[NAISSANCE]]&lt;42370,IF(Tableau1[[#This Row],[Nocturne]]="OUI",8,0)-IF(AND(Tableau1[[#This Row],[FFR]]="FFRP",Tableau1[[#This Row],[Nocturne]]&gt;0),1,0),0)</f>
        <v>0</v>
      </c>
      <c r="U36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6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6" s="10">
        <f>IF(AND(Tableau1[[#This Row],[NOM]]&lt;&gt;"",Tableau1[[#This Row],[PRENOM]]&lt;&gt;""),1,0)</f>
        <v>0</v>
      </c>
      <c r="X3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7" spans="1:24" s="2" customFormat="1" ht="22.05" customHeight="1" x14ac:dyDescent="0.3">
      <c r="A37" s="14"/>
      <c r="B37" s="16"/>
      <c r="C37" s="16"/>
      <c r="D37" s="12"/>
      <c r="E37" s="16"/>
      <c r="F37" s="73"/>
      <c r="G37" s="12"/>
      <c r="H37" s="15"/>
      <c r="I37" s="12"/>
      <c r="J37" s="12"/>
      <c r="K37" s="13"/>
      <c r="L37" s="12"/>
      <c r="M37" s="12"/>
      <c r="N37" s="10"/>
      <c r="O37" s="10"/>
      <c r="P37" s="10"/>
      <c r="Q37" s="33">
        <f>IF(Tableau1[[#This Row],[Valide]]=1,Tableau1[[#This Row],[Jeu]]+Tableau1[[#This Row],[Ven]]+Tableau1[[#This Row],[Noc]]+Tableau1[[#This Row],[Sam]]+Tableau1[[#This Row],[Dim]],0)</f>
        <v>0</v>
      </c>
      <c r="R37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7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7" s="10">
        <f>IF(Tableau1[[#This Row],[NAISSANCE]]&lt;42370,IF(Tableau1[[#This Row],[Nocturne]]="OUI",8,0)-IF(AND(Tableau1[[#This Row],[FFR]]="FFRP",Tableau1[[#This Row],[Nocturne]]&gt;0),1,0),0)</f>
        <v>0</v>
      </c>
      <c r="U37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7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7" s="10">
        <f>IF(AND(Tableau1[[#This Row],[NOM]]&lt;&gt;"",Tableau1[[#This Row],[PRENOM]]&lt;&gt;""),1,0)</f>
        <v>0</v>
      </c>
      <c r="X3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8" spans="1:24" s="2" customFormat="1" ht="22.05" customHeight="1" x14ac:dyDescent="0.3">
      <c r="A38" s="14"/>
      <c r="B38" s="16"/>
      <c r="C38" s="16"/>
      <c r="D38" s="12"/>
      <c r="E38" s="16"/>
      <c r="F38" s="73"/>
      <c r="G38" s="12"/>
      <c r="H38" s="15"/>
      <c r="I38" s="12"/>
      <c r="J38" s="12"/>
      <c r="K38" s="13"/>
      <c r="L38" s="12"/>
      <c r="M38" s="12"/>
      <c r="N38" s="10"/>
      <c r="O38" s="10"/>
      <c r="P38" s="10"/>
      <c r="Q38" s="33">
        <f>IF(Tableau1[[#This Row],[Valide]]=1,Tableau1[[#This Row],[Jeu]]+Tableau1[[#This Row],[Ven]]+Tableau1[[#This Row],[Noc]]+Tableau1[[#This Row],[Sam]]+Tableau1[[#This Row],[Dim]],0)</f>
        <v>0</v>
      </c>
      <c r="R38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8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8" s="10">
        <f>IF(Tableau1[[#This Row],[NAISSANCE]]&lt;42370,IF(Tableau1[[#This Row],[Nocturne]]="OUI",8,0)-IF(AND(Tableau1[[#This Row],[FFR]]="FFRP",Tableau1[[#This Row],[Nocturne]]&gt;0),1,0),0)</f>
        <v>0</v>
      </c>
      <c r="U38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8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8" s="10">
        <f>IF(AND(Tableau1[[#This Row],[NOM]]&lt;&gt;"",Tableau1[[#This Row],[PRENOM]]&lt;&gt;""),1,0)</f>
        <v>0</v>
      </c>
      <c r="X3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39" spans="1:24" s="2" customFormat="1" ht="22.05" customHeight="1" x14ac:dyDescent="0.3">
      <c r="A39" s="14"/>
      <c r="B39" s="16"/>
      <c r="C39" s="16"/>
      <c r="D39" s="12"/>
      <c r="E39" s="16"/>
      <c r="F39" s="73"/>
      <c r="G39" s="12"/>
      <c r="H39" s="15"/>
      <c r="I39" s="12"/>
      <c r="J39" s="12"/>
      <c r="K39" s="13"/>
      <c r="L39" s="12"/>
      <c r="M39" s="12"/>
      <c r="N39" s="10"/>
      <c r="O39" s="10"/>
      <c r="P39" s="10"/>
      <c r="Q39" s="33">
        <f>IF(Tableau1[[#This Row],[Valide]]=1,Tableau1[[#This Row],[Jeu]]+Tableau1[[#This Row],[Ven]]+Tableau1[[#This Row],[Noc]]+Tableau1[[#This Row],[Sam]]+Tableau1[[#This Row],[Dim]],0)</f>
        <v>0</v>
      </c>
      <c r="R39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39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39" s="10">
        <f>IF(Tableau1[[#This Row],[NAISSANCE]]&lt;42370,IF(Tableau1[[#This Row],[Nocturne]]="OUI",8,0)-IF(AND(Tableau1[[#This Row],[FFR]]="FFRP",Tableau1[[#This Row],[Nocturne]]&gt;0),1,0),0)</f>
        <v>0</v>
      </c>
      <c r="U39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39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39" s="10">
        <f>IF(AND(Tableau1[[#This Row],[NOM]]&lt;&gt;"",Tableau1[[#This Row],[PRENOM]]&lt;&gt;""),1,0)</f>
        <v>0</v>
      </c>
      <c r="X3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0" spans="1:24" s="2" customFormat="1" ht="22.05" customHeight="1" x14ac:dyDescent="0.3">
      <c r="A40" s="14"/>
      <c r="B40" s="16"/>
      <c r="C40" s="16"/>
      <c r="D40" s="12"/>
      <c r="E40" s="16"/>
      <c r="F40" s="73"/>
      <c r="G40" s="12"/>
      <c r="H40" s="15"/>
      <c r="I40" s="12"/>
      <c r="J40" s="12"/>
      <c r="K40" s="13"/>
      <c r="L40" s="12"/>
      <c r="M40" s="12"/>
      <c r="N40" s="10"/>
      <c r="O40" s="10"/>
      <c r="P40" s="10"/>
      <c r="Q40" s="33">
        <f>IF(Tableau1[[#This Row],[Valide]]=1,Tableau1[[#This Row],[Jeu]]+Tableau1[[#This Row],[Ven]]+Tableau1[[#This Row],[Noc]]+Tableau1[[#This Row],[Sam]]+Tableau1[[#This Row],[Dim]],0)</f>
        <v>0</v>
      </c>
      <c r="R40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0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0" s="10">
        <f>IF(Tableau1[[#This Row],[NAISSANCE]]&lt;42370,IF(Tableau1[[#This Row],[Nocturne]]="OUI",8,0)-IF(AND(Tableau1[[#This Row],[FFR]]="FFRP",Tableau1[[#This Row],[Nocturne]]&gt;0),1,0),0)</f>
        <v>0</v>
      </c>
      <c r="U40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0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0" s="10">
        <f>IF(AND(Tableau1[[#This Row],[NOM]]&lt;&gt;"",Tableau1[[#This Row],[PRENOM]]&lt;&gt;""),1,0)</f>
        <v>0</v>
      </c>
      <c r="X4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1" spans="1:24" s="2" customFormat="1" ht="22.05" customHeight="1" x14ac:dyDescent="0.3">
      <c r="A41" s="14"/>
      <c r="B41" s="16"/>
      <c r="C41" s="16"/>
      <c r="D41" s="12"/>
      <c r="E41" s="16"/>
      <c r="F41" s="73"/>
      <c r="G41" s="12"/>
      <c r="H41" s="15"/>
      <c r="I41" s="12"/>
      <c r="J41" s="12"/>
      <c r="K41" s="13"/>
      <c r="L41" s="12"/>
      <c r="M41" s="12"/>
      <c r="N41" s="10"/>
      <c r="O41" s="10"/>
      <c r="P41" s="10"/>
      <c r="Q41" s="33">
        <f>IF(Tableau1[[#This Row],[Valide]]=1,Tableau1[[#This Row],[Jeu]]+Tableau1[[#This Row],[Ven]]+Tableau1[[#This Row],[Noc]]+Tableau1[[#This Row],[Sam]]+Tableau1[[#This Row],[Dim]],0)</f>
        <v>0</v>
      </c>
      <c r="R41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1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1" s="10">
        <f>IF(Tableau1[[#This Row],[NAISSANCE]]&lt;42370,IF(Tableau1[[#This Row],[Nocturne]]="OUI",8,0)-IF(AND(Tableau1[[#This Row],[FFR]]="FFRP",Tableau1[[#This Row],[Nocturne]]&gt;0),1,0),0)</f>
        <v>0</v>
      </c>
      <c r="U41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1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1" s="10">
        <f>IF(AND(Tableau1[[#This Row],[NOM]]&lt;&gt;"",Tableau1[[#This Row],[PRENOM]]&lt;&gt;""),1,0)</f>
        <v>0</v>
      </c>
      <c r="X4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2" spans="1:24" s="2" customFormat="1" ht="22.05" customHeight="1" x14ac:dyDescent="0.3">
      <c r="A42" s="14"/>
      <c r="B42" s="16"/>
      <c r="C42" s="16"/>
      <c r="D42" s="12"/>
      <c r="E42" s="16"/>
      <c r="F42" s="73"/>
      <c r="G42" s="12"/>
      <c r="H42" s="15"/>
      <c r="I42" s="12"/>
      <c r="J42" s="12"/>
      <c r="K42" s="13"/>
      <c r="L42" s="12"/>
      <c r="M42" s="12"/>
      <c r="N42" s="10"/>
      <c r="O42" s="10"/>
      <c r="P42" s="10"/>
      <c r="Q42" s="33">
        <f>IF(Tableau1[[#This Row],[Valide]]=1,Tableau1[[#This Row],[Jeu]]+Tableau1[[#This Row],[Ven]]+Tableau1[[#This Row],[Noc]]+Tableau1[[#This Row],[Sam]]+Tableau1[[#This Row],[Dim]],0)</f>
        <v>0</v>
      </c>
      <c r="R42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2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2" s="10">
        <f>IF(Tableau1[[#This Row],[NAISSANCE]]&lt;42370,IF(Tableau1[[#This Row],[Nocturne]]="OUI",8,0)-IF(AND(Tableau1[[#This Row],[FFR]]="FFRP",Tableau1[[#This Row],[Nocturne]]&gt;0),1,0),0)</f>
        <v>0</v>
      </c>
      <c r="U42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2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2" s="10">
        <f>IF(AND(Tableau1[[#This Row],[NOM]]&lt;&gt;"",Tableau1[[#This Row],[PRENOM]]&lt;&gt;""),1,0)</f>
        <v>0</v>
      </c>
      <c r="X4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3" spans="1:24" s="2" customFormat="1" ht="22.05" customHeight="1" x14ac:dyDescent="0.3">
      <c r="A43" s="14"/>
      <c r="B43" s="16"/>
      <c r="C43" s="16"/>
      <c r="D43" s="12"/>
      <c r="E43" s="16"/>
      <c r="F43" s="73"/>
      <c r="G43" s="12"/>
      <c r="H43" s="15"/>
      <c r="I43" s="12"/>
      <c r="J43" s="12"/>
      <c r="K43" s="13"/>
      <c r="L43" s="12"/>
      <c r="M43" s="12"/>
      <c r="N43" s="10"/>
      <c r="O43" s="10"/>
      <c r="P43" s="10"/>
      <c r="Q43" s="33">
        <f>IF(Tableau1[[#This Row],[Valide]]=1,Tableau1[[#This Row],[Jeu]]+Tableau1[[#This Row],[Ven]]+Tableau1[[#This Row],[Noc]]+Tableau1[[#This Row],[Sam]]+Tableau1[[#This Row],[Dim]],0)</f>
        <v>0</v>
      </c>
      <c r="R43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3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3" s="10">
        <f>IF(Tableau1[[#This Row],[NAISSANCE]]&lt;42370,IF(Tableau1[[#This Row],[Nocturne]]="OUI",8,0)-IF(AND(Tableau1[[#This Row],[FFR]]="FFRP",Tableau1[[#This Row],[Nocturne]]&gt;0),1,0),0)</f>
        <v>0</v>
      </c>
      <c r="U43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3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3" s="10">
        <f>IF(AND(Tableau1[[#This Row],[NOM]]&lt;&gt;"",Tableau1[[#This Row],[PRENOM]]&lt;&gt;""),1,0)</f>
        <v>0</v>
      </c>
      <c r="X4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4" spans="1:24" s="2" customFormat="1" ht="22.05" customHeight="1" x14ac:dyDescent="0.3">
      <c r="A44" s="14"/>
      <c r="B44" s="16"/>
      <c r="C44" s="16"/>
      <c r="D44" s="12"/>
      <c r="E44" s="16"/>
      <c r="F44" s="73"/>
      <c r="G44" s="12"/>
      <c r="H44" s="15"/>
      <c r="I44" s="12"/>
      <c r="J44" s="12"/>
      <c r="K44" s="13"/>
      <c r="L44" s="12"/>
      <c r="M44" s="12"/>
      <c r="N44" s="10"/>
      <c r="O44" s="10"/>
      <c r="P44" s="10"/>
      <c r="Q44" s="33">
        <f>IF(Tableau1[[#This Row],[Valide]]=1,Tableau1[[#This Row],[Jeu]]+Tableau1[[#This Row],[Ven]]+Tableau1[[#This Row],[Noc]]+Tableau1[[#This Row],[Sam]]+Tableau1[[#This Row],[Dim]],0)</f>
        <v>0</v>
      </c>
      <c r="R44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4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4" s="10">
        <f>IF(Tableau1[[#This Row],[NAISSANCE]]&lt;42370,IF(Tableau1[[#This Row],[Nocturne]]="OUI",8,0)-IF(AND(Tableau1[[#This Row],[FFR]]="FFRP",Tableau1[[#This Row],[Nocturne]]&gt;0),1,0),0)</f>
        <v>0</v>
      </c>
      <c r="U44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4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4" s="10">
        <f>IF(AND(Tableau1[[#This Row],[NOM]]&lt;&gt;"",Tableau1[[#This Row],[PRENOM]]&lt;&gt;""),1,0)</f>
        <v>0</v>
      </c>
      <c r="X4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5" spans="1:24" s="2" customFormat="1" ht="22.05" customHeight="1" x14ac:dyDescent="0.3">
      <c r="A45" s="14"/>
      <c r="B45" s="16"/>
      <c r="C45" s="16"/>
      <c r="D45" s="12"/>
      <c r="E45" s="16"/>
      <c r="F45" s="73"/>
      <c r="G45" s="12"/>
      <c r="H45" s="15"/>
      <c r="I45" s="12"/>
      <c r="J45" s="12"/>
      <c r="K45" s="13"/>
      <c r="L45" s="12"/>
      <c r="M45" s="12"/>
      <c r="N45" s="10"/>
      <c r="O45" s="10"/>
      <c r="P45" s="10"/>
      <c r="Q45" s="33">
        <f>IF(Tableau1[[#This Row],[Valide]]=1,Tableau1[[#This Row],[Jeu]]+Tableau1[[#This Row],[Ven]]+Tableau1[[#This Row],[Noc]]+Tableau1[[#This Row],[Sam]]+Tableau1[[#This Row],[Dim]],0)</f>
        <v>0</v>
      </c>
      <c r="R45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5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5" s="10">
        <f>IF(Tableau1[[#This Row],[NAISSANCE]]&lt;42370,IF(Tableau1[[#This Row],[Nocturne]]="OUI",8,0)-IF(AND(Tableau1[[#This Row],[FFR]]="FFRP",Tableau1[[#This Row],[Nocturne]]&gt;0),1,0),0)</f>
        <v>0</v>
      </c>
      <c r="U45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5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5" s="10">
        <f>IF(AND(Tableau1[[#This Row],[NOM]]&lt;&gt;"",Tableau1[[#This Row],[PRENOM]]&lt;&gt;""),1,0)</f>
        <v>0</v>
      </c>
      <c r="X4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6" spans="1:24" s="2" customFormat="1" ht="22.05" customHeight="1" x14ac:dyDescent="0.3">
      <c r="A46" s="14"/>
      <c r="B46" s="16"/>
      <c r="C46" s="16"/>
      <c r="D46" s="12"/>
      <c r="E46" s="16"/>
      <c r="F46" s="73"/>
      <c r="G46" s="12"/>
      <c r="H46" s="15"/>
      <c r="I46" s="12"/>
      <c r="J46" s="12"/>
      <c r="K46" s="13"/>
      <c r="L46" s="12"/>
      <c r="M46" s="12"/>
      <c r="N46" s="10"/>
      <c r="O46" s="10"/>
      <c r="P46" s="10"/>
      <c r="Q46" s="33">
        <f>IF(Tableau1[[#This Row],[Valide]]=1,Tableau1[[#This Row],[Jeu]]+Tableau1[[#This Row],[Ven]]+Tableau1[[#This Row],[Noc]]+Tableau1[[#This Row],[Sam]]+Tableau1[[#This Row],[Dim]],0)</f>
        <v>0</v>
      </c>
      <c r="R46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6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6" s="10">
        <f>IF(Tableau1[[#This Row],[NAISSANCE]]&lt;42370,IF(Tableau1[[#This Row],[Nocturne]]="OUI",8,0)-IF(AND(Tableau1[[#This Row],[FFR]]="FFRP",Tableau1[[#This Row],[Nocturne]]&gt;0),1,0),0)</f>
        <v>0</v>
      </c>
      <c r="U46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6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6" s="10">
        <f>IF(AND(Tableau1[[#This Row],[NOM]]&lt;&gt;"",Tableau1[[#This Row],[PRENOM]]&lt;&gt;""),1,0)</f>
        <v>0</v>
      </c>
      <c r="X4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7" spans="1:24" s="2" customFormat="1" ht="22.05" customHeight="1" x14ac:dyDescent="0.3">
      <c r="A47" s="14"/>
      <c r="B47" s="16"/>
      <c r="C47" s="16"/>
      <c r="D47" s="12"/>
      <c r="E47" s="16"/>
      <c r="F47" s="73"/>
      <c r="G47" s="12"/>
      <c r="H47" s="15"/>
      <c r="I47" s="12"/>
      <c r="J47" s="12"/>
      <c r="K47" s="13"/>
      <c r="L47" s="12"/>
      <c r="M47" s="12"/>
      <c r="N47" s="10"/>
      <c r="O47" s="10"/>
      <c r="P47" s="10"/>
      <c r="Q47" s="33">
        <f>IF(Tableau1[[#This Row],[Valide]]=1,Tableau1[[#This Row],[Jeu]]+Tableau1[[#This Row],[Ven]]+Tableau1[[#This Row],[Noc]]+Tableau1[[#This Row],[Sam]]+Tableau1[[#This Row],[Dim]],0)</f>
        <v>0</v>
      </c>
      <c r="R47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7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7" s="10">
        <f>IF(Tableau1[[#This Row],[NAISSANCE]]&lt;42370,IF(Tableau1[[#This Row],[Nocturne]]="OUI",8,0)-IF(AND(Tableau1[[#This Row],[FFR]]="FFRP",Tableau1[[#This Row],[Nocturne]]&gt;0),1,0),0)</f>
        <v>0</v>
      </c>
      <c r="U47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7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7" s="10">
        <f>IF(AND(Tableau1[[#This Row],[NOM]]&lt;&gt;"",Tableau1[[#This Row],[PRENOM]]&lt;&gt;""),1,0)</f>
        <v>0</v>
      </c>
      <c r="X4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8" spans="1:24" s="11" customFormat="1" ht="22.05" customHeight="1" x14ac:dyDescent="0.3">
      <c r="A48" s="20"/>
      <c r="B48" s="21"/>
      <c r="C48" s="21"/>
      <c r="D48" s="10"/>
      <c r="E48" s="21"/>
      <c r="F48" s="73"/>
      <c r="G48" s="10"/>
      <c r="H48" s="22"/>
      <c r="I48" s="10"/>
      <c r="J48" s="10"/>
      <c r="K48" s="10"/>
      <c r="L48" s="10"/>
      <c r="M48" s="10"/>
      <c r="N48" s="10"/>
      <c r="O48" s="10"/>
      <c r="P48" s="10"/>
      <c r="Q48" s="33">
        <f>IF(Tableau1[[#This Row],[Valide]]=1,Tableau1[[#This Row],[Jeu]]+Tableau1[[#This Row],[Ven]]+Tableau1[[#This Row],[Noc]]+Tableau1[[#This Row],[Sam]]+Tableau1[[#This Row],[Dim]],0)</f>
        <v>0</v>
      </c>
      <c r="R48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8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8" s="10">
        <f>IF(Tableau1[[#This Row],[NAISSANCE]]&lt;42370,IF(Tableau1[[#This Row],[Nocturne]]="OUI",8,0)-IF(AND(Tableau1[[#This Row],[FFR]]="FFRP",Tableau1[[#This Row],[Nocturne]]&gt;0),1,0),0)</f>
        <v>0</v>
      </c>
      <c r="U48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8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8" s="10">
        <f>IF(AND(Tableau1[[#This Row],[NOM]]&lt;&gt;"",Tableau1[[#This Row],[PRENOM]]&lt;&gt;""),1,0)</f>
        <v>0</v>
      </c>
      <c r="X4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49" spans="1:24" s="11" customFormat="1" ht="22.05" customHeight="1" x14ac:dyDescent="0.3">
      <c r="A49" s="14"/>
      <c r="B49" s="16"/>
      <c r="C49" s="16"/>
      <c r="D49" s="12"/>
      <c r="E49" s="16"/>
      <c r="F49" s="73"/>
      <c r="G49" s="12"/>
      <c r="H49" s="17"/>
      <c r="I49" s="18"/>
      <c r="J49" s="12"/>
      <c r="K49" s="13"/>
      <c r="L49" s="12"/>
      <c r="M49" s="12"/>
      <c r="N49" s="10"/>
      <c r="O49" s="10"/>
      <c r="P49" s="10"/>
      <c r="Q49" s="33">
        <f>IF(Tableau1[[#This Row],[Valide]]=1,Tableau1[[#This Row],[Jeu]]+Tableau1[[#This Row],[Ven]]+Tableau1[[#This Row],[Noc]]+Tableau1[[#This Row],[Sam]]+Tableau1[[#This Row],[Dim]],0)</f>
        <v>0</v>
      </c>
      <c r="R49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49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49" s="10">
        <f>IF(Tableau1[[#This Row],[NAISSANCE]]&lt;42370,IF(Tableau1[[#This Row],[Nocturne]]="OUI",8,0)-IF(AND(Tableau1[[#This Row],[FFR]]="FFRP",Tableau1[[#This Row],[Nocturne]]&gt;0),1,0),0)</f>
        <v>0</v>
      </c>
      <c r="U49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49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49" s="10">
        <f>IF(AND(Tableau1[[#This Row],[NOM]]&lt;&gt;"",Tableau1[[#This Row],[PRENOM]]&lt;&gt;""),1,0)</f>
        <v>0</v>
      </c>
      <c r="X4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0" spans="1:24" s="11" customFormat="1" ht="22.05" customHeight="1" x14ac:dyDescent="0.3">
      <c r="A50" s="14"/>
      <c r="B50" s="16"/>
      <c r="C50" s="16"/>
      <c r="D50" s="12"/>
      <c r="E50" s="16"/>
      <c r="F50" s="73"/>
      <c r="G50" s="12"/>
      <c r="H50" s="17"/>
      <c r="I50" s="18"/>
      <c r="J50" s="12"/>
      <c r="K50" s="13"/>
      <c r="L50" s="12"/>
      <c r="M50" s="12"/>
      <c r="N50" s="10"/>
      <c r="O50" s="10"/>
      <c r="P50" s="10"/>
      <c r="Q50" s="33">
        <f>IF(Tableau1[[#This Row],[Valide]]=1,Tableau1[[#This Row],[Jeu]]+Tableau1[[#This Row],[Ven]]+Tableau1[[#This Row],[Noc]]+Tableau1[[#This Row],[Sam]]+Tableau1[[#This Row],[Dim]],0)</f>
        <v>0</v>
      </c>
      <c r="R50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0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0" s="10">
        <f>IF(Tableau1[[#This Row],[NAISSANCE]]&lt;42370,IF(Tableau1[[#This Row],[Nocturne]]="OUI",8,0)-IF(AND(Tableau1[[#This Row],[FFR]]="FFRP",Tableau1[[#This Row],[Nocturne]]&gt;0),1,0),0)</f>
        <v>0</v>
      </c>
      <c r="U50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0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0" s="10">
        <f>IF(AND(Tableau1[[#This Row],[NOM]]&lt;&gt;"",Tableau1[[#This Row],[PRENOM]]&lt;&gt;""),1,0)</f>
        <v>0</v>
      </c>
      <c r="X50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1" spans="1:24" s="11" customFormat="1" ht="22.05" customHeight="1" x14ac:dyDescent="0.3">
      <c r="A51" s="14"/>
      <c r="B51" s="16"/>
      <c r="C51" s="16"/>
      <c r="D51" s="12"/>
      <c r="E51" s="16"/>
      <c r="F51" s="73"/>
      <c r="G51" s="12"/>
      <c r="H51" s="17"/>
      <c r="I51" s="18"/>
      <c r="J51" s="12"/>
      <c r="K51" s="13"/>
      <c r="L51" s="12"/>
      <c r="M51" s="12"/>
      <c r="N51" s="10"/>
      <c r="O51" s="10"/>
      <c r="P51" s="10"/>
      <c r="Q51" s="33">
        <f>IF(Tableau1[[#This Row],[Valide]]=1,Tableau1[[#This Row],[Jeu]]+Tableau1[[#This Row],[Ven]]+Tableau1[[#This Row],[Noc]]+Tableau1[[#This Row],[Sam]]+Tableau1[[#This Row],[Dim]],0)</f>
        <v>0</v>
      </c>
      <c r="R51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1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1" s="10">
        <f>IF(Tableau1[[#This Row],[NAISSANCE]]&lt;42370,IF(Tableau1[[#This Row],[Nocturne]]="OUI",8,0)-IF(AND(Tableau1[[#This Row],[FFR]]="FFRP",Tableau1[[#This Row],[Nocturne]]&gt;0),1,0),0)</f>
        <v>0</v>
      </c>
      <c r="U51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1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1" s="10">
        <f>IF(AND(Tableau1[[#This Row],[NOM]]&lt;&gt;"",Tableau1[[#This Row],[PRENOM]]&lt;&gt;""),1,0)</f>
        <v>0</v>
      </c>
      <c r="X51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2" spans="1:24" s="11" customFormat="1" ht="22.05" customHeight="1" x14ac:dyDescent="0.3">
      <c r="A52" s="14"/>
      <c r="B52" s="16"/>
      <c r="C52" s="16"/>
      <c r="D52" s="12"/>
      <c r="E52" s="16"/>
      <c r="F52" s="73"/>
      <c r="G52" s="12"/>
      <c r="H52" s="17"/>
      <c r="I52" s="18"/>
      <c r="J52" s="12"/>
      <c r="K52" s="13"/>
      <c r="L52" s="12"/>
      <c r="M52" s="12"/>
      <c r="N52" s="10"/>
      <c r="O52" s="10"/>
      <c r="P52" s="10"/>
      <c r="Q52" s="33">
        <f>IF(Tableau1[[#This Row],[Valide]]=1,Tableau1[[#This Row],[Jeu]]+Tableau1[[#This Row],[Ven]]+Tableau1[[#This Row],[Noc]]+Tableau1[[#This Row],[Sam]]+Tableau1[[#This Row],[Dim]],0)</f>
        <v>0</v>
      </c>
      <c r="R52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2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2" s="10">
        <f>IF(Tableau1[[#This Row],[NAISSANCE]]&lt;42370,IF(Tableau1[[#This Row],[Nocturne]]="OUI",8,0)-IF(AND(Tableau1[[#This Row],[FFR]]="FFRP",Tableau1[[#This Row],[Nocturne]]&gt;0),1,0),0)</f>
        <v>0</v>
      </c>
      <c r="U52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2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2" s="10">
        <f>IF(AND(Tableau1[[#This Row],[NOM]]&lt;&gt;"",Tableau1[[#This Row],[PRENOM]]&lt;&gt;""),1,0)</f>
        <v>0</v>
      </c>
      <c r="X52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3" spans="1:24" s="11" customFormat="1" ht="22.05" customHeight="1" x14ac:dyDescent="0.3">
      <c r="A53" s="14"/>
      <c r="B53" s="16"/>
      <c r="C53" s="16"/>
      <c r="D53" s="12"/>
      <c r="E53" s="16"/>
      <c r="F53" s="73"/>
      <c r="G53" s="12"/>
      <c r="H53" s="17"/>
      <c r="I53" s="18"/>
      <c r="J53" s="12"/>
      <c r="K53" s="13"/>
      <c r="L53" s="12"/>
      <c r="M53" s="12"/>
      <c r="N53" s="10"/>
      <c r="O53" s="10"/>
      <c r="P53" s="10"/>
      <c r="Q53" s="33">
        <f>IF(Tableau1[[#This Row],[Valide]]=1,Tableau1[[#This Row],[Jeu]]+Tableau1[[#This Row],[Ven]]+Tableau1[[#This Row],[Noc]]+Tableau1[[#This Row],[Sam]]+Tableau1[[#This Row],[Dim]],0)</f>
        <v>0</v>
      </c>
      <c r="R53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3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3" s="10">
        <f>IF(Tableau1[[#This Row],[NAISSANCE]]&lt;42370,IF(Tableau1[[#This Row],[Nocturne]]="OUI",8,0)-IF(AND(Tableau1[[#This Row],[FFR]]="FFRP",Tableau1[[#This Row],[Nocturne]]&gt;0),1,0),0)</f>
        <v>0</v>
      </c>
      <c r="U53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3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3" s="10">
        <f>IF(AND(Tableau1[[#This Row],[NOM]]&lt;&gt;"",Tableau1[[#This Row],[PRENOM]]&lt;&gt;""),1,0)</f>
        <v>0</v>
      </c>
      <c r="X53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4" spans="1:24" s="11" customFormat="1" ht="22.05" customHeight="1" x14ac:dyDescent="0.3">
      <c r="A54" s="14"/>
      <c r="B54" s="16"/>
      <c r="C54" s="16"/>
      <c r="D54" s="12"/>
      <c r="E54" s="16"/>
      <c r="F54" s="73"/>
      <c r="G54" s="12"/>
      <c r="H54" s="17"/>
      <c r="I54" s="18"/>
      <c r="J54" s="12"/>
      <c r="K54" s="13"/>
      <c r="L54" s="12"/>
      <c r="M54" s="12"/>
      <c r="N54" s="10"/>
      <c r="O54" s="10"/>
      <c r="P54" s="10"/>
      <c r="Q54" s="33">
        <f>IF(Tableau1[[#This Row],[Valide]]=1,Tableau1[[#This Row],[Jeu]]+Tableau1[[#This Row],[Ven]]+Tableau1[[#This Row],[Noc]]+Tableau1[[#This Row],[Sam]]+Tableau1[[#This Row],[Dim]],0)</f>
        <v>0</v>
      </c>
      <c r="R54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4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4" s="10">
        <f>IF(Tableau1[[#This Row],[NAISSANCE]]&lt;42370,IF(Tableau1[[#This Row],[Nocturne]]="OUI",8,0)-IF(AND(Tableau1[[#This Row],[FFR]]="FFRP",Tableau1[[#This Row],[Nocturne]]&gt;0),1,0),0)</f>
        <v>0</v>
      </c>
      <c r="U54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4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4" s="10">
        <f>IF(AND(Tableau1[[#This Row],[NOM]]&lt;&gt;"",Tableau1[[#This Row],[PRENOM]]&lt;&gt;""),1,0)</f>
        <v>0</v>
      </c>
      <c r="X54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5" spans="1:24" s="11" customFormat="1" ht="22.05" customHeight="1" x14ac:dyDescent="0.3">
      <c r="A55" s="14"/>
      <c r="B55" s="16"/>
      <c r="C55" s="16"/>
      <c r="D55" s="12"/>
      <c r="E55" s="16"/>
      <c r="F55" s="73"/>
      <c r="G55" s="12"/>
      <c r="H55" s="17"/>
      <c r="I55" s="18"/>
      <c r="J55" s="12"/>
      <c r="K55" s="13"/>
      <c r="L55" s="12"/>
      <c r="M55" s="12"/>
      <c r="N55" s="10"/>
      <c r="O55" s="10"/>
      <c r="P55" s="10"/>
      <c r="Q55" s="33">
        <f>IF(Tableau1[[#This Row],[Valide]]=1,Tableau1[[#This Row],[Jeu]]+Tableau1[[#This Row],[Ven]]+Tableau1[[#This Row],[Noc]]+Tableau1[[#This Row],[Sam]]+Tableau1[[#This Row],[Dim]],0)</f>
        <v>0</v>
      </c>
      <c r="R55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5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5" s="10">
        <f>IF(Tableau1[[#This Row],[NAISSANCE]]&lt;42370,IF(Tableau1[[#This Row],[Nocturne]]="OUI",8,0)-IF(AND(Tableau1[[#This Row],[FFR]]="FFRP",Tableau1[[#This Row],[Nocturne]]&gt;0),1,0),0)</f>
        <v>0</v>
      </c>
      <c r="U55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5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5" s="10">
        <f>IF(AND(Tableau1[[#This Row],[NOM]]&lt;&gt;"",Tableau1[[#This Row],[PRENOM]]&lt;&gt;""),1,0)</f>
        <v>0</v>
      </c>
      <c r="X55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6" spans="1:24" s="11" customFormat="1" ht="22.05" customHeight="1" x14ac:dyDescent="0.3">
      <c r="A56" s="14"/>
      <c r="B56" s="16"/>
      <c r="C56" s="16"/>
      <c r="D56" s="12"/>
      <c r="E56" s="16"/>
      <c r="F56" s="73"/>
      <c r="G56" s="12"/>
      <c r="H56" s="17"/>
      <c r="I56" s="18"/>
      <c r="J56" s="12"/>
      <c r="K56" s="13"/>
      <c r="L56" s="12"/>
      <c r="M56" s="12"/>
      <c r="N56" s="10"/>
      <c r="O56" s="10"/>
      <c r="P56" s="10"/>
      <c r="Q56" s="33">
        <f>IF(Tableau1[[#This Row],[Valide]]=1,Tableau1[[#This Row],[Jeu]]+Tableau1[[#This Row],[Ven]]+Tableau1[[#This Row],[Noc]]+Tableau1[[#This Row],[Sam]]+Tableau1[[#This Row],[Dim]],0)</f>
        <v>0</v>
      </c>
      <c r="R56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6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6" s="10">
        <f>IF(Tableau1[[#This Row],[NAISSANCE]]&lt;42370,IF(Tableau1[[#This Row],[Nocturne]]="OUI",8,0)-IF(AND(Tableau1[[#This Row],[FFR]]="FFRP",Tableau1[[#This Row],[Nocturne]]&gt;0),1,0),0)</f>
        <v>0</v>
      </c>
      <c r="U56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6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6" s="10">
        <f>IF(AND(Tableau1[[#This Row],[NOM]]&lt;&gt;"",Tableau1[[#This Row],[PRENOM]]&lt;&gt;""),1,0)</f>
        <v>0</v>
      </c>
      <c r="X56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7" spans="1:24" s="11" customFormat="1" ht="22.05" customHeight="1" x14ac:dyDescent="0.3">
      <c r="A57" s="14"/>
      <c r="B57" s="16"/>
      <c r="C57" s="16"/>
      <c r="D57" s="12"/>
      <c r="E57" s="16"/>
      <c r="F57" s="73"/>
      <c r="G57" s="12"/>
      <c r="H57" s="17"/>
      <c r="I57" s="18"/>
      <c r="J57" s="12"/>
      <c r="K57" s="13"/>
      <c r="L57" s="12"/>
      <c r="M57" s="12"/>
      <c r="N57" s="10"/>
      <c r="O57" s="10"/>
      <c r="P57" s="10"/>
      <c r="Q57" s="33">
        <f>IF(Tableau1[[#This Row],[Valide]]=1,Tableau1[[#This Row],[Jeu]]+Tableau1[[#This Row],[Ven]]+Tableau1[[#This Row],[Noc]]+Tableau1[[#This Row],[Sam]]+Tableau1[[#This Row],[Dim]],0)</f>
        <v>0</v>
      </c>
      <c r="R57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7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7" s="10">
        <f>IF(Tableau1[[#This Row],[NAISSANCE]]&lt;42370,IF(Tableau1[[#This Row],[Nocturne]]="OUI",8,0)-IF(AND(Tableau1[[#This Row],[FFR]]="FFRP",Tableau1[[#This Row],[Nocturne]]&gt;0),1,0),0)</f>
        <v>0</v>
      </c>
      <c r="U57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7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7" s="10">
        <f>IF(AND(Tableau1[[#This Row],[NOM]]&lt;&gt;"",Tableau1[[#This Row],[PRENOM]]&lt;&gt;""),1,0)</f>
        <v>0</v>
      </c>
      <c r="X57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8" spans="1:24" s="11" customFormat="1" ht="22.05" customHeight="1" x14ac:dyDescent="0.3">
      <c r="A58" s="14"/>
      <c r="B58" s="16"/>
      <c r="C58" s="16"/>
      <c r="D58" s="12"/>
      <c r="E58" s="16"/>
      <c r="F58" s="73"/>
      <c r="G58" s="12"/>
      <c r="H58" s="17"/>
      <c r="I58" s="18"/>
      <c r="J58" s="12"/>
      <c r="K58" s="13"/>
      <c r="L58" s="12"/>
      <c r="M58" s="12"/>
      <c r="N58" s="10"/>
      <c r="O58" s="10"/>
      <c r="P58" s="10"/>
      <c r="Q58" s="33">
        <f>IF(Tableau1[[#This Row],[Valide]]=1,Tableau1[[#This Row],[Jeu]]+Tableau1[[#This Row],[Ven]]+Tableau1[[#This Row],[Noc]]+Tableau1[[#This Row],[Sam]]+Tableau1[[#This Row],[Dim]],0)</f>
        <v>0</v>
      </c>
      <c r="R58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8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8" s="10">
        <f>IF(Tableau1[[#This Row],[NAISSANCE]]&lt;42370,IF(Tableau1[[#This Row],[Nocturne]]="OUI",8,0)-IF(AND(Tableau1[[#This Row],[FFR]]="FFRP",Tableau1[[#This Row],[Nocturne]]&gt;0),1,0),0)</f>
        <v>0</v>
      </c>
      <c r="U58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8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8" s="10">
        <f>IF(AND(Tableau1[[#This Row],[NOM]]&lt;&gt;"",Tableau1[[#This Row],[PRENOM]]&lt;&gt;""),1,0)</f>
        <v>0</v>
      </c>
      <c r="X58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59" spans="1:24" s="11" customFormat="1" ht="21.6" customHeight="1" thickBot="1" x14ac:dyDescent="0.35">
      <c r="A59" s="14"/>
      <c r="B59" s="16"/>
      <c r="C59" s="16"/>
      <c r="D59" s="12"/>
      <c r="E59" s="16"/>
      <c r="F59" s="73"/>
      <c r="G59" s="12"/>
      <c r="H59" s="15"/>
      <c r="I59" s="12"/>
      <c r="J59" s="12"/>
      <c r="K59" s="13"/>
      <c r="L59" s="12"/>
      <c r="M59" s="12"/>
      <c r="N59" s="10"/>
      <c r="O59" s="10"/>
      <c r="P59" s="10"/>
      <c r="Q59" s="33">
        <f>IF(Tableau1[[#This Row],[Valide]]=1,Tableau1[[#This Row],[Jeu]]+Tableau1[[#This Row],[Ven]]+Tableau1[[#This Row],[Noc]]+Tableau1[[#This Row],[Sam]]+Tableau1[[#This Row],[Dim]],0)</f>
        <v>0</v>
      </c>
      <c r="R59" s="10">
        <f>IF(Tableau1[[#This Row],[NAISSANCE]]&lt;42370,IF(Tableau1[[#This Row],[Jeudi]]=8,5,IF(Tableau1[[#This Row],[Jeudi]]=12,6,IF(Tableau1[[#This Row],[Jeudi]]=21,8,IF(Tableau1[[#This Row],[Jeudi]]=28,9,IF(Tableau1[[#This Row],[Jeudi]]=42,10,)))))-IF(AND(Tableau1[[#This Row],[FFR]]="FFRP",Tableau1[[#This Row],[Jeudi]]&gt;0),1,0),0)</f>
        <v>0</v>
      </c>
      <c r="S59" s="10">
        <f>IF(Tableau1[[#This Row],[NAISSANCE]]&lt;42370,IF(Tableau1[[#This Row],[Vendredi]]=8,5,IF(Tableau1[[#This Row],[Vendredi]]=12,6,IF(Tableau1[[#This Row],[Vendredi]]=21,8,IF(Tableau1[[#This Row],[Vendredi]]=28,9,IF(Tableau1[[#This Row],[Vendredi]]=42,10,)))))-IF(AND(Tableau1[[#This Row],[FFR]]="FFRP",Tableau1[[#This Row],[Vendredi]]&gt;0),1,),0)</f>
        <v>0</v>
      </c>
      <c r="T59" s="10">
        <f>IF(Tableau1[[#This Row],[NAISSANCE]]&lt;42370,IF(Tableau1[[#This Row],[Nocturne]]="OUI",8,0)-IF(AND(Tableau1[[#This Row],[FFR]]="FFRP",Tableau1[[#This Row],[Nocturne]]&gt;0),1,0),0)</f>
        <v>0</v>
      </c>
      <c r="U59" s="10">
        <f>IF(Tableau1[[#This Row],[NAISSANCE]]&lt;42370,IF(Tableau1[[#This Row],[Samedi]]=8,5,IF(Tableau1[[#This Row],[Samedi]]=12,6,IF(Tableau1[[#This Row],[Samedi]]=21,8,IF(Tableau1[[#This Row],[Samedi]]=28,9,IF(Tableau1[[#This Row],[Samedi]]=42,10,)))))-IF(AND(Tableau1[[#This Row],[FFR]]="FFRP",Tableau1[[#This Row],[Samedi]]&gt;0),1,0),0)</f>
        <v>0</v>
      </c>
      <c r="V59" s="11">
        <f>IF(Tableau1[[#This Row],[NAISSANCE]]&lt;42370,IF(Tableau1[[#This Row],[Dimanche]]=8,5,IF(Tableau1[[#This Row],[Dimanche]]=12,6,IF(Tableau1[[#This Row],[Dimanche]]=21,8,IF(Tableau1[[#This Row],[Dimanche]]=28,9,IF(Tableau1[[#This Row],[Dimanche]]=42,10,)))))-IF(AND(Tableau1[[#This Row],[FFR]]="FFRP",Tableau1[[#This Row],[Dimanche]]&gt;0),1,0),0)</f>
        <v>0</v>
      </c>
      <c r="W59" s="10">
        <f>IF(AND(Tableau1[[#This Row],[NOM]]&lt;&gt;"",Tableau1[[#This Row],[PRENOM]]&lt;&gt;""),1,0)</f>
        <v>0</v>
      </c>
      <c r="X59" s="10">
        <f>IF(AND(Tableau1[[#This Row],[Valide]]=1,OR(Tableau1[[#This Row],[Jeudi]]&lt;&gt;"",Tableau1[[#This Row],[Vendredi]]&lt;&gt;"",Tableau1[[#This Row],[Nocturne]]&lt;&gt;"",Tableau1[[#This Row],[Samedi]]&lt;&gt;"",Tableau1[[#This Row],[Dimanche]]&lt;&gt;"")),1,0)</f>
        <v>0</v>
      </c>
    </row>
    <row r="60" spans="1:24" ht="16.8" hidden="1" customHeight="1" thickBot="1" x14ac:dyDescent="0.35">
      <c r="A60" s="24">
        <f>SUBTOTAL(103,Tableau1[NOM])</f>
        <v>0</v>
      </c>
      <c r="B60" s="25">
        <f>SUBTOTAL(103,Tableau1[PRENOM])</f>
        <v>0</v>
      </c>
      <c r="C60" s="25"/>
      <c r="D60" s="25"/>
      <c r="E60" s="25"/>
      <c r="F60" s="25"/>
      <c r="G60" s="25"/>
      <c r="H60" s="25"/>
      <c r="I60" s="25">
        <f>SUBTOTAL(103,Tableau1[IML])</f>
        <v>0</v>
      </c>
      <c r="J60" s="25">
        <f>SUBTOTAL(103,Tableau1[FFR])</f>
        <v>0</v>
      </c>
      <c r="K60" s="25"/>
      <c r="L60" s="25">
        <f>SUBTOTAL(103,Tableau1[Jeudi])</f>
        <v>0</v>
      </c>
      <c r="M60" s="25">
        <f>SUBTOTAL(103,Tableau1[Vendredi])</f>
        <v>0</v>
      </c>
      <c r="N60" s="25">
        <f>SUBTOTAL(103,Tableau1[Nocturne])</f>
        <v>0</v>
      </c>
      <c r="O60" s="25">
        <f>SUBTOTAL(103,Tableau1[Samedi])</f>
        <v>0</v>
      </c>
      <c r="P60" s="25">
        <f>SUBTOTAL(103,Tableau1[Dimanche])</f>
        <v>0</v>
      </c>
      <c r="Q60" s="26">
        <f>SUBTOTAL(109,Tableau1[MONTANT])</f>
        <v>0</v>
      </c>
      <c r="R60" s="23"/>
      <c r="S60" s="23"/>
      <c r="T60" s="23"/>
      <c r="U60" s="23"/>
      <c r="V60" s="19"/>
      <c r="W60" s="23">
        <f>SUBTOTAL(109,Tableau1[Valide])</f>
        <v>0</v>
      </c>
      <c r="X60" s="23">
        <f>SUBTOTAL(109,Tableau1[Ctrl])</f>
        <v>0</v>
      </c>
    </row>
    <row r="61" spans="1:24" s="34" customFormat="1" ht="27.6" customHeight="1" thickBot="1" x14ac:dyDescent="0.35">
      <c r="A61" s="74" t="s">
        <v>35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6"/>
    </row>
    <row r="62" spans="1:24" ht="21" customHeight="1" x14ac:dyDescent="0.3"/>
    <row r="63" spans="1:24" ht="21" customHeight="1" x14ac:dyDescent="0.3"/>
    <row r="64" spans="1:2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</sheetData>
  <sheetProtection sheet="1" selectLockedCells="1"/>
  <mergeCells count="23">
    <mergeCell ref="O6:P6"/>
    <mergeCell ref="L5:M5"/>
    <mergeCell ref="L6:M6"/>
    <mergeCell ref="A5:E5"/>
    <mergeCell ref="A6:E6"/>
    <mergeCell ref="F5:J5"/>
    <mergeCell ref="F6:J6"/>
    <mergeCell ref="A61:Q61"/>
    <mergeCell ref="A1:C1"/>
    <mergeCell ref="J8:K8"/>
    <mergeCell ref="L8:P8"/>
    <mergeCell ref="D2:E2"/>
    <mergeCell ref="G2:J2"/>
    <mergeCell ref="K2:L2"/>
    <mergeCell ref="M2:Q2"/>
    <mergeCell ref="D3:E3"/>
    <mergeCell ref="G3:J3"/>
    <mergeCell ref="K3:L3"/>
    <mergeCell ref="M3:Q3"/>
    <mergeCell ref="K1:L1"/>
    <mergeCell ref="D1:J1"/>
    <mergeCell ref="O5:P5"/>
    <mergeCell ref="M1:Q1"/>
  </mergeCells>
  <conditionalFormatting sqref="A10:B59">
    <cfRule type="expression" dxfId="30" priority="1">
      <formula>$X10</formula>
    </cfRule>
  </conditionalFormatting>
  <conditionalFormatting sqref="Q10">
    <cfRule type="colorScale" priority="4">
      <colorScale>
        <cfvo type="num" val="0"/>
        <cfvo type="formula" val="$W$10&gt;0"/>
        <color rgb="FFFF7128"/>
        <color rgb="FFFFEF9C"/>
      </colorScale>
    </cfRule>
  </conditionalFormatting>
  <conditionalFormatting sqref="Q10:Q59">
    <cfRule type="expression" dxfId="29" priority="2">
      <formula>$X10</formula>
    </cfRule>
  </conditionalFormatting>
  <dataValidations count="2">
    <dataValidation type="list" allowBlank="1" showInputMessage="1" showErrorMessage="1" errorTitle="Erreur de saisie du SEXE" error="M  pour les hommes_x000a_ F   pour les femmes_x000a__x000a_Vous pouvez utiliser la liste déroulante._x000a_Flèche bas sur la droite du champ SEXE" sqref="G49:G59 G10:G47" xr:uid="{B972A7D7-240E-44CB-B350-915FC1ABF9ED}">
      <formula1>"M,F"</formula1>
    </dataValidation>
    <dataValidation type="date" allowBlank="1" showInputMessage="1" showErrorMessage="1" promptTitle="Saisie Date :" prompt="JJ/MM/AAAA" sqref="F10:F59" xr:uid="{14BCF1B8-7214-4428-B196-86C81947ED00}">
      <formula1>7306</formula1>
      <formula2>44927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rreur de saisie : licencié IML" error="Sélection par liste déroulante_x000a_ou par le clavier_x000a_Valeurs autorisées :_x000a_IML ou cellule vide" xr:uid="{73585A33-6749-4E7E-859B-1726E761B2D5}">
          <x14:formula1>
            <xm:f>Paramètres!$D$3:$D$4</xm:f>
          </x14:formula1>
          <xm:sqref>I49:I59 I10:I47</xm:sqref>
        </x14:dataValidation>
        <x14:dataValidation type="list" allowBlank="1" showInputMessage="1" showErrorMessage="1" errorTitle="Erreur de saisie : Licencié FFRP" error="Sélection par liste déroulante_x000a_ou par le clavier_x000a_Valeurs autorisées :_x000a_FFRP ou cellule vide" xr:uid="{E0BFE781-443C-461B-B2D9-0CF9C0B5206C}">
          <x14:formula1>
            <xm:f>Paramètres!$C$3:$C$4</xm:f>
          </x14:formula1>
          <xm:sqref>J49:J59 J10:J47</xm:sqref>
        </x14:dataValidation>
        <x14:dataValidation type="list" allowBlank="1" showInputMessage="1" showErrorMessage="1" errorTitle="Erreur saisie : Marche Jeudi" error="Sélection par liste déroulante_x000a_ou par le clavier_x000a_Valeurs autorisées :_x000a_8 - 12 - 21 - 28 - 42 ou cellule vide" xr:uid="{10A87D3A-AB05-4944-93A2-DD868460699C}">
          <x14:formula1>
            <xm:f>Paramètres!$B$3:$B$8</xm:f>
          </x14:formula1>
          <xm:sqref>L49:L59 L10:L47</xm:sqref>
        </x14:dataValidation>
        <x14:dataValidation type="list" allowBlank="1" showInputMessage="1" showErrorMessage="1" errorTitle="Erreur saisie : Marche Vendredi" error="Sélection par liste déroulante_x000a_ou par le clavier_x000a_Valeurs autorisées :_x000a_8 - 12 - 21 - 28 - 42 ou cellule vide" xr:uid="{3CDE228C-186E-4A2D-8924-9EF41DC5DA42}">
          <x14:formula1>
            <xm:f>Paramètres!$B$3:$B$8</xm:f>
          </x14:formula1>
          <xm:sqref>M49:M59 M10:M47</xm:sqref>
        </x14:dataValidation>
        <x14:dataValidation type="list" allowBlank="1" showInputMessage="1" showErrorMessage="1" errorTitle="Erreur Saisie : Marche Nocturne" error="Sélection par liste déroulante_x000a_ou par le clavier_x000a_Valeurs autorisées :_x000a_OUI   ou cellule vide" xr:uid="{836B65D6-9E95-4C77-9206-6F0D7D5134B3}">
          <x14:formula1>
            <xm:f>Paramètres!$E$3:$E$4</xm:f>
          </x14:formula1>
          <xm:sqref>N49:N59 N10:N47</xm:sqref>
        </x14:dataValidation>
        <x14:dataValidation type="list" allowBlank="1" showInputMessage="1" showErrorMessage="1" errorTitle="Erreur saisie : Marche Samedi" error="Sélection par liste déroulante_x000a_ou par le clavier_x000a_Valeurs autorisées :_x000a_8 - 12 - 21 - 28 - 42 ou cellule vide" xr:uid="{ED9697A6-84B0-46A3-AFA7-128D8FD41132}">
          <x14:formula1>
            <xm:f>Paramètres!$B$3:$B$8</xm:f>
          </x14:formula1>
          <xm:sqref>O49:O59 O10:O47</xm:sqref>
        </x14:dataValidation>
        <x14:dataValidation type="list" allowBlank="1" showInputMessage="1" showErrorMessage="1" errorTitle="Erreur saisie : Marche dimanche" error="Sélection par liste déroulante_x000a_ou par le clavier_x000a_Valeurs autorisées :_x000a_8 - 12 - 21 - 28 - 42 ou cellule vide" xr:uid="{DD6BCCC7-C87C-45C0-9C51-99A7DC693121}">
          <x14:formula1>
            <xm:f>Paramètres!$B$3:$B$8</xm:f>
          </x14:formula1>
          <xm:sqref>P49:P59 P10:P47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DE8-4F9B-44DD-8B59-610EB8C7C68B}">
  <sheetPr codeName="Feuil2"/>
  <dimension ref="A1:P61"/>
  <sheetViews>
    <sheetView workbookViewId="0">
      <selection activeCell="G7" sqref="G7"/>
    </sheetView>
  </sheetViews>
  <sheetFormatPr baseColWidth="10" defaultRowHeight="14.4" x14ac:dyDescent="0.3"/>
  <cols>
    <col min="1" max="1" width="3.6640625" customWidth="1"/>
    <col min="2" max="2" width="19.33203125" customWidth="1"/>
    <col min="3" max="3" width="22" customWidth="1"/>
    <col min="4" max="4" width="27.6640625" customWidth="1"/>
    <col min="5" max="5" width="11.44140625" customWidth="1"/>
    <col min="6" max="6" width="3.77734375" customWidth="1"/>
    <col min="7" max="7" width="29.44140625" customWidth="1"/>
    <col min="8" max="8" width="4.77734375" customWidth="1"/>
    <col min="9" max="9" width="4.88671875" customWidth="1"/>
    <col min="10" max="10" width="10.5546875" customWidth="1"/>
    <col min="11" max="11" width="5.88671875" customWidth="1"/>
    <col min="12" max="12" width="5.5546875" customWidth="1"/>
    <col min="13" max="13" width="5.6640625" customWidth="1"/>
    <col min="14" max="14" width="4.88671875" customWidth="1"/>
    <col min="15" max="15" width="5.21875" customWidth="1"/>
    <col min="16" max="16" width="10.21875" customWidth="1"/>
  </cols>
  <sheetData>
    <row r="1" spans="1:16" ht="15" thickBot="1" x14ac:dyDescent="0.35">
      <c r="A1" s="2"/>
      <c r="E1" s="1"/>
      <c r="F1" s="1"/>
      <c r="H1" s="1"/>
      <c r="I1" s="1"/>
      <c r="J1" s="1"/>
      <c r="K1" s="1"/>
      <c r="L1" s="1"/>
      <c r="M1" s="1"/>
    </row>
    <row r="2" spans="1:16" x14ac:dyDescent="0.3">
      <c r="A2" s="2"/>
      <c r="B2" s="40" t="s">
        <v>40</v>
      </c>
      <c r="C2" s="110" t="str">
        <f>IF(Inscriptions!A3&lt;&gt;"",Inscriptions!A3,"")</f>
        <v/>
      </c>
      <c r="D2" s="111"/>
      <c r="E2" s="1"/>
      <c r="F2" s="1"/>
      <c r="G2" s="41" t="s">
        <v>41</v>
      </c>
      <c r="H2" s="42">
        <f>Inscriptions!L6</f>
        <v>0</v>
      </c>
      <c r="I2" s="1"/>
      <c r="J2" s="43" t="s">
        <v>42</v>
      </c>
      <c r="K2" s="44">
        <v>8</v>
      </c>
      <c r="L2" s="44">
        <v>12</v>
      </c>
      <c r="M2" s="44">
        <v>21</v>
      </c>
      <c r="N2" s="44">
        <v>28</v>
      </c>
      <c r="O2" s="45">
        <v>42</v>
      </c>
      <c r="P2" s="46" t="s">
        <v>43</v>
      </c>
    </row>
    <row r="3" spans="1:16" x14ac:dyDescent="0.3">
      <c r="A3" s="2"/>
      <c r="B3" s="47" t="s">
        <v>44</v>
      </c>
      <c r="C3" s="112" t="str">
        <f>Inscriptions!B3 &amp;" " &amp; Inscriptions!C3</f>
        <v xml:space="preserve"> </v>
      </c>
      <c r="D3" s="113"/>
      <c r="E3" s="1"/>
      <c r="F3" s="1"/>
      <c r="G3" s="48" t="s">
        <v>45</v>
      </c>
      <c r="H3" s="49">
        <f>COUNTIF(M12:M61,"OUI")</f>
        <v>0</v>
      </c>
      <c r="I3" s="1"/>
      <c r="J3" s="50" t="s">
        <v>15</v>
      </c>
      <c r="K3" s="51">
        <f>COUNTIF($K$12:$K$61,"8")</f>
        <v>0</v>
      </c>
      <c r="L3" s="51">
        <f>COUNTIF($K$12:$K$61,"12")</f>
        <v>0</v>
      </c>
      <c r="M3" s="51">
        <f>COUNTIF($K$12:$K$61,"21")</f>
        <v>0</v>
      </c>
      <c r="N3" s="51">
        <f>COUNTIF($K$12:$K$61,"28")</f>
        <v>0</v>
      </c>
      <c r="O3" s="51">
        <f>COUNTIF($K$12:$K$61,"42")</f>
        <v>0</v>
      </c>
      <c r="P3" s="52">
        <f>SUM(K3:O3)</f>
        <v>0</v>
      </c>
    </row>
    <row r="4" spans="1:16" ht="15" thickBot="1" x14ac:dyDescent="0.35">
      <c r="A4" s="2"/>
      <c r="B4" s="47" t="s">
        <v>46</v>
      </c>
      <c r="C4" s="112" t="str">
        <f>IF(Inscriptions!D3&lt;&gt;"",Inscriptions!D3,"")</f>
        <v/>
      </c>
      <c r="D4" s="113"/>
      <c r="E4" s="1"/>
      <c r="F4" s="1"/>
      <c r="G4" s="53" t="s">
        <v>47</v>
      </c>
      <c r="H4" s="54">
        <f>P7</f>
        <v>0</v>
      </c>
      <c r="I4" s="1"/>
      <c r="J4" s="50" t="s">
        <v>16</v>
      </c>
      <c r="K4" s="51">
        <f>COUNTIF($L$12:$L$61,"8")</f>
        <v>0</v>
      </c>
      <c r="L4" s="51">
        <f>COUNTIF($L$12:$L$61,"12")</f>
        <v>0</v>
      </c>
      <c r="M4" s="51">
        <f>COUNTIF($L$12:$L$61,"21")</f>
        <v>0</v>
      </c>
      <c r="N4" s="51">
        <f>COUNTIF($L$12:$L$61,"28")</f>
        <v>0</v>
      </c>
      <c r="O4" s="51">
        <f>COUNTIF($L$12:$L$61,"42")</f>
        <v>0</v>
      </c>
      <c r="P4" s="52">
        <f t="shared" ref="P4:P6" si="0">SUM(K4:O4)</f>
        <v>0</v>
      </c>
    </row>
    <row r="5" spans="1:16" x14ac:dyDescent="0.3">
      <c r="A5" s="2"/>
      <c r="B5" s="47" t="s">
        <v>48</v>
      </c>
      <c r="C5" s="112" t="str">
        <f>Inscriptions!F3 &amp; " " &amp; Inscriptions!G3</f>
        <v xml:space="preserve"> </v>
      </c>
      <c r="D5" s="113"/>
      <c r="E5" s="1"/>
      <c r="F5" s="1"/>
      <c r="G5" s="41" t="s">
        <v>34</v>
      </c>
      <c r="H5" s="42">
        <f>COUNTIF(E12:E61,"&gt;31/12/14")</f>
        <v>0</v>
      </c>
      <c r="I5" s="1"/>
      <c r="J5" s="50" t="s">
        <v>18</v>
      </c>
      <c r="K5" s="51">
        <f>COUNTIF($N$12:$N$61,"8")</f>
        <v>0</v>
      </c>
      <c r="L5" s="51">
        <f>COUNTIF($N$12:$N$61,"12")</f>
        <v>0</v>
      </c>
      <c r="M5" s="51">
        <f>COUNTIF($N$12:$N$61,"21")</f>
        <v>0</v>
      </c>
      <c r="N5" s="51">
        <f>COUNTIF($N$12:$N$61,"28")</f>
        <v>0</v>
      </c>
      <c r="O5" s="51">
        <f>COUNTIF($N$12:$N$61,"42")</f>
        <v>0</v>
      </c>
      <c r="P5" s="52">
        <f t="shared" si="0"/>
        <v>0</v>
      </c>
    </row>
    <row r="6" spans="1:16" ht="15" thickBot="1" x14ac:dyDescent="0.35">
      <c r="A6" s="2"/>
      <c r="B6" s="47" t="s">
        <v>49</v>
      </c>
      <c r="C6" s="112" t="str">
        <f>IF(Inscriptions!M3&lt;&gt;"",Inscriptions!M3,"")</f>
        <v/>
      </c>
      <c r="D6" s="113"/>
      <c r="E6" s="1"/>
      <c r="F6" s="1"/>
      <c r="G6" s="48" t="s">
        <v>64</v>
      </c>
      <c r="H6" s="49">
        <f>COUNTIF(H12:H61,"IML")</f>
        <v>0</v>
      </c>
      <c r="I6" s="1"/>
      <c r="J6" s="55" t="s">
        <v>19</v>
      </c>
      <c r="K6" s="51">
        <f>COUNTIF($O$12:$O$61,"8")</f>
        <v>0</v>
      </c>
      <c r="L6" s="51">
        <f>COUNTIF($O$12:$O$61,"12")</f>
        <v>0</v>
      </c>
      <c r="M6" s="51">
        <f>COUNTIF($O$12:$O$61,"21")</f>
        <v>0</v>
      </c>
      <c r="N6" s="51">
        <f>COUNTIF($O$12:$O$61,"28")</f>
        <v>0</v>
      </c>
      <c r="O6" s="51">
        <f>COUNTIF($O$12:$O$61,"42")</f>
        <v>0</v>
      </c>
      <c r="P6" s="52">
        <f t="shared" si="0"/>
        <v>0</v>
      </c>
    </row>
    <row r="7" spans="1:16" ht="15" thickBot="1" x14ac:dyDescent="0.35">
      <c r="A7" s="2"/>
      <c r="B7" s="56" t="s">
        <v>50</v>
      </c>
      <c r="C7" s="72" t="str">
        <f>IF(Inscriptions!K3&lt;&gt;"",Inscriptions!K3,"")</f>
        <v/>
      </c>
      <c r="D7" s="57"/>
      <c r="E7" s="1"/>
      <c r="F7" s="1"/>
      <c r="G7" s="53" t="s">
        <v>72</v>
      </c>
      <c r="H7" s="54">
        <f>COUNTIF(I12:I61,"FFRP")</f>
        <v>0</v>
      </c>
      <c r="I7" s="1"/>
      <c r="J7" s="58" t="s">
        <v>43</v>
      </c>
      <c r="K7" s="59">
        <f>SUM(K3:K6)</f>
        <v>0</v>
      </c>
      <c r="L7" s="59">
        <f t="shared" ref="L7:O7" si="1">SUM(L3:L6)</f>
        <v>0</v>
      </c>
      <c r="M7" s="59">
        <f t="shared" si="1"/>
        <v>0</v>
      </c>
      <c r="N7" s="59">
        <f t="shared" si="1"/>
        <v>0</v>
      </c>
      <c r="O7" s="59">
        <f t="shared" si="1"/>
        <v>0</v>
      </c>
      <c r="P7" s="60">
        <f>SUM(P3:P6)</f>
        <v>0</v>
      </c>
    </row>
    <row r="8" spans="1:16" ht="15" thickBot="1" x14ac:dyDescent="0.35">
      <c r="A8" s="2"/>
      <c r="E8" s="1"/>
      <c r="F8" s="1"/>
      <c r="H8" s="1"/>
      <c r="I8" s="1"/>
      <c r="J8" s="2"/>
      <c r="K8" s="2"/>
      <c r="L8" s="2"/>
      <c r="M8" s="2"/>
      <c r="N8" s="2"/>
      <c r="O8" s="2"/>
      <c r="P8" s="2"/>
    </row>
    <row r="9" spans="1:16" ht="15" thickBot="1" x14ac:dyDescent="0.35">
      <c r="A9" s="114" t="s">
        <v>51</v>
      </c>
      <c r="B9" s="115"/>
      <c r="C9" s="115"/>
      <c r="D9" s="61" t="s">
        <v>52</v>
      </c>
      <c r="E9" s="62" t="s">
        <v>53</v>
      </c>
      <c r="F9" s="106" t="s">
        <v>54</v>
      </c>
      <c r="G9" s="106"/>
      <c r="H9" s="106"/>
      <c r="I9" s="106"/>
      <c r="J9" s="106"/>
      <c r="K9" s="106"/>
      <c r="L9" s="107"/>
      <c r="M9" s="108" t="s">
        <v>55</v>
      </c>
      <c r="N9" s="108"/>
      <c r="O9" s="109"/>
      <c r="P9" s="70">
        <f>Inscriptions!O6</f>
        <v>0</v>
      </c>
    </row>
    <row r="10" spans="1:16" x14ac:dyDescent="0.3">
      <c r="A10" s="2"/>
      <c r="B10" s="28"/>
      <c r="C10" s="28"/>
      <c r="D10" s="28"/>
      <c r="E10" s="2"/>
      <c r="F10" s="2"/>
      <c r="G10" s="28"/>
      <c r="H10" s="2"/>
      <c r="I10" s="2"/>
      <c r="J10" s="2"/>
      <c r="K10" s="2"/>
      <c r="L10" s="63"/>
      <c r="M10" s="63"/>
      <c r="N10" s="63"/>
      <c r="O10" s="63"/>
      <c r="P10" s="64"/>
    </row>
    <row r="11" spans="1:16" x14ac:dyDescent="0.3">
      <c r="A11" s="65"/>
      <c r="B11" s="66" t="s">
        <v>56</v>
      </c>
      <c r="C11" s="66" t="s">
        <v>57</v>
      </c>
      <c r="D11" s="66" t="s">
        <v>58</v>
      </c>
      <c r="E11" s="65" t="s">
        <v>59</v>
      </c>
      <c r="F11" s="65" t="s">
        <v>60</v>
      </c>
      <c r="G11" s="66" t="s">
        <v>61</v>
      </c>
      <c r="H11" s="65" t="s">
        <v>6</v>
      </c>
      <c r="I11" s="65" t="s">
        <v>7</v>
      </c>
      <c r="J11" s="65" t="s">
        <v>62</v>
      </c>
      <c r="K11" s="65" t="s">
        <v>21</v>
      </c>
      <c r="L11" s="65" t="s">
        <v>22</v>
      </c>
      <c r="M11" s="65" t="s">
        <v>23</v>
      </c>
      <c r="N11" s="65" t="s">
        <v>24</v>
      </c>
      <c r="O11" s="65" t="s">
        <v>25</v>
      </c>
      <c r="P11" s="66" t="s">
        <v>63</v>
      </c>
    </row>
    <row r="12" spans="1:16" ht="16.95" customHeight="1" x14ac:dyDescent="0.3">
      <c r="A12" s="51">
        <v>1</v>
      </c>
      <c r="B12" s="67" t="str">
        <f>IF(OR(Inscriptions!A10&lt;&gt;"", Inscriptions!B10&lt;&gt;""),Inscriptions!A10 &amp; " " &amp;  Inscriptions!B10,"")</f>
        <v/>
      </c>
      <c r="C12" s="67" t="str">
        <f>IF(Inscriptions!C10&lt;&gt;"",Inscriptions!C10,"")</f>
        <v/>
      </c>
      <c r="D12" s="67" t="str">
        <f>IF(OR(Inscriptions!D10&lt;&gt;"",Inscriptions!E10&lt;&gt;""),Inscriptions!D10 &amp; " - " &amp; Inscriptions!E10,"")</f>
        <v/>
      </c>
      <c r="E12" s="68" t="str">
        <f>IF(Inscriptions!F10&lt;&gt;"",Inscriptions!F10,"")</f>
        <v/>
      </c>
      <c r="F12" s="51" t="str">
        <f>IF(Inscriptions!G10&lt;&gt;"",Inscriptions!G10,"")</f>
        <v/>
      </c>
      <c r="G12" s="67" t="str">
        <f>IF(Inscriptions!H10&lt;&gt;"",Inscriptions!H10,"")</f>
        <v/>
      </c>
      <c r="H12" s="51" t="str">
        <f>IF(Inscriptions!I10&lt;&gt;"",Inscriptions!I10,"")</f>
        <v/>
      </c>
      <c r="I12" s="51" t="str">
        <f>IF(Inscriptions!J10&lt;&gt;"",Inscriptions!J10,"")</f>
        <v/>
      </c>
      <c r="J12" s="51" t="str">
        <f>IF(Inscriptions!K10&lt;&gt;"",Inscriptions!K10,"")</f>
        <v/>
      </c>
      <c r="K12" s="51" t="str">
        <f>IF(Inscriptions!L10&lt;&gt;"",Inscriptions!L10,"")</f>
        <v/>
      </c>
      <c r="L12" s="51" t="str">
        <f>IF(Inscriptions!M10&lt;&gt;"",Inscriptions!M10,"")</f>
        <v/>
      </c>
      <c r="M12" s="51" t="str">
        <f>IF(Inscriptions!N10&lt;&gt;"",Inscriptions!N10,"")</f>
        <v/>
      </c>
      <c r="N12" s="51" t="str">
        <f>IF(Inscriptions!O10&lt;&gt;"",Inscriptions!O10,"")</f>
        <v/>
      </c>
      <c r="O12" s="51" t="str">
        <f>IF(Inscriptions!P10&lt;&gt;"",Inscriptions!P10,"")</f>
        <v/>
      </c>
      <c r="P12" s="69" t="str">
        <f>IF(Inscriptions!Q10&gt;0,Inscriptions!Q10,"")</f>
        <v/>
      </c>
    </row>
    <row r="13" spans="1:16" ht="16.95" customHeight="1" x14ac:dyDescent="0.3">
      <c r="A13" s="51">
        <v>2</v>
      </c>
      <c r="B13" s="67" t="str">
        <f>IF(Inscriptions!A11&lt;&gt;"",Inscriptions!A11 &amp; " " &amp;  Inscriptions!B11,"")</f>
        <v/>
      </c>
      <c r="C13" s="67" t="str">
        <f>IF(Inscriptions!C11&lt;&gt;"",Inscriptions!C11,"")</f>
        <v/>
      </c>
      <c r="D13" s="67" t="str">
        <f>IF(OR(Inscriptions!D11&lt;&gt;"",Inscriptions!E11&lt;&gt;""),Inscriptions!D11 &amp; " - " &amp; Inscriptions!E11,"")</f>
        <v/>
      </c>
      <c r="E13" s="68" t="str">
        <f>IF(Inscriptions!F11&lt;&gt;"",Inscriptions!F11,"")</f>
        <v/>
      </c>
      <c r="F13" s="51" t="str">
        <f>IF(Inscriptions!G11&lt;&gt;"",Inscriptions!G11,"")</f>
        <v/>
      </c>
      <c r="G13" s="67" t="str">
        <f>IF(Inscriptions!H11&lt;&gt;"",Inscriptions!H11,"")</f>
        <v/>
      </c>
      <c r="H13" s="51" t="str">
        <f>IF(Inscriptions!I11&lt;&gt;"",Inscriptions!I11,"")</f>
        <v/>
      </c>
      <c r="I13" s="51" t="str">
        <f>IF(Inscriptions!J11&lt;&gt;"",Inscriptions!J11,"")</f>
        <v/>
      </c>
      <c r="J13" s="51" t="str">
        <f>IF(Inscriptions!K11&lt;&gt;"",Inscriptions!K11,"")</f>
        <v/>
      </c>
      <c r="K13" s="51" t="str">
        <f>IF(Inscriptions!L11&lt;&gt;"",Inscriptions!L11,"")</f>
        <v/>
      </c>
      <c r="L13" s="51" t="str">
        <f>IF(Inscriptions!M11&lt;&gt;"",Inscriptions!M11,"")</f>
        <v/>
      </c>
      <c r="M13" s="51" t="str">
        <f>IF(Inscriptions!N11&lt;&gt;"",Inscriptions!N11,"")</f>
        <v/>
      </c>
      <c r="N13" s="51" t="str">
        <f>IF(Inscriptions!O11&lt;&gt;"",Inscriptions!O11,"")</f>
        <v/>
      </c>
      <c r="O13" s="51" t="str">
        <f>IF(Inscriptions!P11&lt;&gt;"",Inscriptions!P11,"")</f>
        <v/>
      </c>
      <c r="P13" s="69" t="str">
        <f>IF(Inscriptions!Q11&gt;0,Inscriptions!Q11,"")</f>
        <v/>
      </c>
    </row>
    <row r="14" spans="1:16" ht="16.95" customHeight="1" x14ac:dyDescent="0.3">
      <c r="A14" s="51">
        <v>3</v>
      </c>
      <c r="B14" s="67" t="str">
        <f>IF(Inscriptions!A12&lt;&gt;"",Inscriptions!A12 &amp; " " &amp;  Inscriptions!B12,"")</f>
        <v/>
      </c>
      <c r="C14" s="67" t="str">
        <f>IF(Inscriptions!C12&lt;&gt;"",Inscriptions!C12,"")</f>
        <v/>
      </c>
      <c r="D14" s="67" t="str">
        <f>IF(OR(Inscriptions!D12&lt;&gt;"",Inscriptions!E12&lt;&gt;""),Inscriptions!D12 &amp; " - " &amp; Inscriptions!E12,"")</f>
        <v/>
      </c>
      <c r="E14" s="68" t="str">
        <f>IF(Inscriptions!F12&lt;&gt;"",Inscriptions!F12,"")</f>
        <v/>
      </c>
      <c r="F14" s="51" t="str">
        <f>IF(Inscriptions!G12&lt;&gt;"",Inscriptions!G12,"")</f>
        <v/>
      </c>
      <c r="G14" s="67" t="str">
        <f>IF(Inscriptions!H12&lt;&gt;"",Inscriptions!H12,"")</f>
        <v/>
      </c>
      <c r="H14" s="51" t="str">
        <f>IF(Inscriptions!I12&lt;&gt;"",Inscriptions!I12,"")</f>
        <v/>
      </c>
      <c r="I14" s="51" t="str">
        <f>IF(Inscriptions!J12&lt;&gt;"",Inscriptions!J12,"")</f>
        <v/>
      </c>
      <c r="J14" s="51" t="str">
        <f>IF(Inscriptions!K12&lt;&gt;"",Inscriptions!K12,"")</f>
        <v/>
      </c>
      <c r="K14" s="51" t="str">
        <f>IF(Inscriptions!L12&lt;&gt;"",Inscriptions!L12,"")</f>
        <v/>
      </c>
      <c r="L14" s="51" t="str">
        <f>IF(Inscriptions!M12&lt;&gt;"",Inscriptions!M12,"")</f>
        <v/>
      </c>
      <c r="M14" s="51" t="str">
        <f>IF(Inscriptions!N12&lt;&gt;"",Inscriptions!N12,"")</f>
        <v/>
      </c>
      <c r="N14" s="51" t="str">
        <f>IF(Inscriptions!O12&lt;&gt;"",Inscriptions!O12,"")</f>
        <v/>
      </c>
      <c r="O14" s="51" t="str">
        <f>IF(Inscriptions!P12&lt;&gt;"",Inscriptions!P12,"")</f>
        <v/>
      </c>
      <c r="P14" s="69" t="str">
        <f>IF(Inscriptions!Q12&gt;0,Inscriptions!Q12,"")</f>
        <v/>
      </c>
    </row>
    <row r="15" spans="1:16" ht="16.95" customHeight="1" x14ac:dyDescent="0.3">
      <c r="A15" s="51">
        <v>4</v>
      </c>
      <c r="B15" s="67" t="str">
        <f>IF(Inscriptions!A13&lt;&gt;"",Inscriptions!A13 &amp; " " &amp;  Inscriptions!B13,"")</f>
        <v/>
      </c>
      <c r="C15" s="67" t="str">
        <f>IF(Inscriptions!C13&lt;&gt;"",Inscriptions!C13,"")</f>
        <v/>
      </c>
      <c r="D15" s="67" t="str">
        <f>IF(OR(Inscriptions!D13&lt;&gt;"",Inscriptions!E13&lt;&gt;""),Inscriptions!D13 &amp; " - " &amp; Inscriptions!E13,"")</f>
        <v/>
      </c>
      <c r="E15" s="68" t="str">
        <f>IF(Inscriptions!F13&lt;&gt;"",Inscriptions!F13,"")</f>
        <v/>
      </c>
      <c r="F15" s="51" t="str">
        <f>IF(Inscriptions!G13&lt;&gt;"",Inscriptions!G13,"")</f>
        <v/>
      </c>
      <c r="G15" s="67" t="str">
        <f>IF(Inscriptions!H13&lt;&gt;"",Inscriptions!H13,"")</f>
        <v/>
      </c>
      <c r="H15" s="51" t="str">
        <f>IF(Inscriptions!I13&lt;&gt;"",Inscriptions!I13,"")</f>
        <v/>
      </c>
      <c r="I15" s="51" t="str">
        <f>IF(Inscriptions!J13&lt;&gt;"",Inscriptions!J13,"")</f>
        <v/>
      </c>
      <c r="J15" s="51" t="str">
        <f>IF(Inscriptions!K13&lt;&gt;"",Inscriptions!K13,"")</f>
        <v/>
      </c>
      <c r="K15" s="51" t="str">
        <f>IF(Inscriptions!L13&lt;&gt;"",Inscriptions!L13,"")</f>
        <v/>
      </c>
      <c r="L15" s="51" t="str">
        <f>IF(Inscriptions!M13&lt;&gt;"",Inscriptions!M13,"")</f>
        <v/>
      </c>
      <c r="M15" s="51" t="str">
        <f>IF(Inscriptions!N13&lt;&gt;"",Inscriptions!N13,"")</f>
        <v/>
      </c>
      <c r="N15" s="51" t="str">
        <f>IF(Inscriptions!O13&lt;&gt;"",Inscriptions!O13,"")</f>
        <v/>
      </c>
      <c r="O15" s="51" t="str">
        <f>IF(Inscriptions!P13&lt;&gt;"",Inscriptions!P13,"")</f>
        <v/>
      </c>
      <c r="P15" s="69" t="str">
        <f>IF(Inscriptions!Q13&gt;0,Inscriptions!Q13,"")</f>
        <v/>
      </c>
    </row>
    <row r="16" spans="1:16" ht="16.95" customHeight="1" x14ac:dyDescent="0.3">
      <c r="A16" s="51">
        <v>5</v>
      </c>
      <c r="B16" s="67" t="str">
        <f>IF(Inscriptions!A14&lt;&gt;"",Inscriptions!A14 &amp; " " &amp;  Inscriptions!B14,"")</f>
        <v/>
      </c>
      <c r="C16" s="67" t="str">
        <f>IF(Inscriptions!C14&lt;&gt;"",Inscriptions!C14,"")</f>
        <v/>
      </c>
      <c r="D16" s="67" t="str">
        <f>IF(OR(Inscriptions!D14&lt;&gt;"",Inscriptions!E14&lt;&gt;""),Inscriptions!D14 &amp; " - " &amp; Inscriptions!E14,"")</f>
        <v/>
      </c>
      <c r="E16" s="68" t="str">
        <f>IF(Inscriptions!F14&lt;&gt;"",Inscriptions!F14,"")</f>
        <v/>
      </c>
      <c r="F16" s="51" t="str">
        <f>IF(Inscriptions!G14&lt;&gt;"",Inscriptions!G14,"")</f>
        <v/>
      </c>
      <c r="G16" s="67" t="str">
        <f>IF(Inscriptions!H14&lt;&gt;"",Inscriptions!H14,"")</f>
        <v/>
      </c>
      <c r="H16" s="51" t="str">
        <f>IF(Inscriptions!I14&lt;&gt;"",Inscriptions!I14,"")</f>
        <v/>
      </c>
      <c r="I16" s="51" t="str">
        <f>IF(Inscriptions!J14&lt;&gt;"",Inscriptions!J14,"")</f>
        <v/>
      </c>
      <c r="J16" s="51" t="str">
        <f>IF(Inscriptions!K14&lt;&gt;"",Inscriptions!K14,"")</f>
        <v/>
      </c>
      <c r="K16" s="51" t="str">
        <f>IF(Inscriptions!L14&lt;&gt;"",Inscriptions!L14,"")</f>
        <v/>
      </c>
      <c r="L16" s="51" t="str">
        <f>IF(Inscriptions!M14&lt;&gt;"",Inscriptions!M14,"")</f>
        <v/>
      </c>
      <c r="M16" s="51" t="str">
        <f>IF(Inscriptions!N14&lt;&gt;"",Inscriptions!N14,"")</f>
        <v/>
      </c>
      <c r="N16" s="51" t="str">
        <f>IF(Inscriptions!O14&lt;&gt;"",Inscriptions!O14,"")</f>
        <v/>
      </c>
      <c r="O16" s="51" t="str">
        <f>IF(Inscriptions!P14&lt;&gt;"",Inscriptions!P14,"")</f>
        <v/>
      </c>
      <c r="P16" s="69" t="str">
        <f>IF(Inscriptions!Q14&gt;0,Inscriptions!Q14,"")</f>
        <v/>
      </c>
    </row>
    <row r="17" spans="1:16" ht="16.95" customHeight="1" x14ac:dyDescent="0.3">
      <c r="A17" s="51">
        <v>6</v>
      </c>
      <c r="B17" s="67" t="str">
        <f>IF(Inscriptions!A15&lt;&gt;"",Inscriptions!A15 &amp; " " &amp;  Inscriptions!B15,"")</f>
        <v/>
      </c>
      <c r="C17" s="67" t="str">
        <f>IF(Inscriptions!C15&lt;&gt;"",Inscriptions!C15,"")</f>
        <v/>
      </c>
      <c r="D17" s="67" t="str">
        <f>IF(OR(Inscriptions!D15&lt;&gt;"",Inscriptions!E15&lt;&gt;""),Inscriptions!D15 &amp; " - " &amp; Inscriptions!E15,"")</f>
        <v/>
      </c>
      <c r="E17" s="68" t="str">
        <f>IF(Inscriptions!F15&lt;&gt;"",Inscriptions!F15,"")</f>
        <v/>
      </c>
      <c r="F17" s="51" t="str">
        <f>IF(Inscriptions!G15&lt;&gt;"",Inscriptions!G15,"")</f>
        <v/>
      </c>
      <c r="G17" s="67" t="str">
        <f>IF(Inscriptions!H15&lt;&gt;"",Inscriptions!H15,"")</f>
        <v/>
      </c>
      <c r="H17" s="51" t="str">
        <f>IF(Inscriptions!I15&lt;&gt;"",Inscriptions!I15,"")</f>
        <v/>
      </c>
      <c r="I17" s="51" t="str">
        <f>IF(Inscriptions!J15&lt;&gt;"",Inscriptions!J15,"")</f>
        <v/>
      </c>
      <c r="J17" s="51" t="str">
        <f>IF(Inscriptions!K15&lt;&gt;"",Inscriptions!K15,"")</f>
        <v/>
      </c>
      <c r="K17" s="51" t="str">
        <f>IF(Inscriptions!L15&lt;&gt;"",Inscriptions!L15,"")</f>
        <v/>
      </c>
      <c r="L17" s="51" t="str">
        <f>IF(Inscriptions!M15&lt;&gt;"",Inscriptions!M15,"")</f>
        <v/>
      </c>
      <c r="M17" s="51" t="str">
        <f>IF(Inscriptions!N15&lt;&gt;"",Inscriptions!N15,"")</f>
        <v/>
      </c>
      <c r="N17" s="51" t="str">
        <f>IF(Inscriptions!O15&lt;&gt;"",Inscriptions!O15,"")</f>
        <v/>
      </c>
      <c r="O17" s="51" t="str">
        <f>IF(Inscriptions!P15&lt;&gt;"",Inscriptions!P15,"")</f>
        <v/>
      </c>
      <c r="P17" s="69" t="str">
        <f>IF(Inscriptions!Q15&gt;0,Inscriptions!Q15,"")</f>
        <v/>
      </c>
    </row>
    <row r="18" spans="1:16" ht="16.95" customHeight="1" x14ac:dyDescent="0.3">
      <c r="A18" s="51">
        <v>7</v>
      </c>
      <c r="B18" s="67" t="str">
        <f>IF(Inscriptions!A16&lt;&gt;"",Inscriptions!A16 &amp; " " &amp;  Inscriptions!B16,"")</f>
        <v/>
      </c>
      <c r="C18" s="67" t="str">
        <f>IF(Inscriptions!C16&lt;&gt;"",Inscriptions!C16,"")</f>
        <v/>
      </c>
      <c r="D18" s="67" t="str">
        <f>IF(OR(Inscriptions!D16&lt;&gt;"",Inscriptions!E16&lt;&gt;""),Inscriptions!D16 &amp; " - " &amp; Inscriptions!E16,"")</f>
        <v/>
      </c>
      <c r="E18" s="68" t="str">
        <f>IF(Inscriptions!F16&lt;&gt;"",Inscriptions!F16,"")</f>
        <v/>
      </c>
      <c r="F18" s="51" t="str">
        <f>IF(Inscriptions!G16&lt;&gt;"",Inscriptions!G16,"")</f>
        <v/>
      </c>
      <c r="G18" s="67" t="str">
        <f>IF(Inscriptions!H16&lt;&gt;"",Inscriptions!H16,"")</f>
        <v/>
      </c>
      <c r="H18" s="51" t="str">
        <f>IF(Inscriptions!I16&lt;&gt;"",Inscriptions!I16,"")</f>
        <v/>
      </c>
      <c r="I18" s="51" t="str">
        <f>IF(Inscriptions!J16&lt;&gt;"",Inscriptions!J16,"")</f>
        <v/>
      </c>
      <c r="J18" s="51" t="str">
        <f>IF(Inscriptions!K16&lt;&gt;"",Inscriptions!K16,"")</f>
        <v/>
      </c>
      <c r="K18" s="51" t="str">
        <f>IF(Inscriptions!L16&lt;&gt;"",Inscriptions!L16,"")</f>
        <v/>
      </c>
      <c r="L18" s="51" t="str">
        <f>IF(Inscriptions!M16&lt;&gt;"",Inscriptions!M16,"")</f>
        <v/>
      </c>
      <c r="M18" s="51" t="str">
        <f>IF(Inscriptions!N16&lt;&gt;"",Inscriptions!N16,"")</f>
        <v/>
      </c>
      <c r="N18" s="51" t="str">
        <f>IF(Inscriptions!O16&lt;&gt;"",Inscriptions!O16,"")</f>
        <v/>
      </c>
      <c r="O18" s="51" t="str">
        <f>IF(Inscriptions!P16&lt;&gt;"",Inscriptions!P16,"")</f>
        <v/>
      </c>
      <c r="P18" s="69" t="str">
        <f>IF(Inscriptions!Q16&gt;0,Inscriptions!Q16,"")</f>
        <v/>
      </c>
    </row>
    <row r="19" spans="1:16" ht="16.95" customHeight="1" x14ac:dyDescent="0.3">
      <c r="A19" s="51">
        <v>8</v>
      </c>
      <c r="B19" s="67" t="str">
        <f>IF(Inscriptions!A17&lt;&gt;"",Inscriptions!A17 &amp; " " &amp;  Inscriptions!B17,"")</f>
        <v/>
      </c>
      <c r="C19" s="67" t="str">
        <f>IF(Inscriptions!C17&lt;&gt;"",Inscriptions!C17,"")</f>
        <v/>
      </c>
      <c r="D19" s="67" t="str">
        <f>IF(OR(Inscriptions!D17&lt;&gt;"",Inscriptions!E17&lt;&gt;""),Inscriptions!D17 &amp; " - " &amp; Inscriptions!E17,"")</f>
        <v/>
      </c>
      <c r="E19" s="68" t="str">
        <f>IF(Inscriptions!F17&lt;&gt;"",Inscriptions!F17,"")</f>
        <v/>
      </c>
      <c r="F19" s="51" t="str">
        <f>IF(Inscriptions!G17&lt;&gt;"",Inscriptions!G17,"")</f>
        <v/>
      </c>
      <c r="G19" s="67" t="str">
        <f>IF(Inscriptions!H17&lt;&gt;"",Inscriptions!H17,"")</f>
        <v/>
      </c>
      <c r="H19" s="51" t="str">
        <f>IF(Inscriptions!I17&lt;&gt;"",Inscriptions!I17,"")</f>
        <v/>
      </c>
      <c r="I19" s="51" t="str">
        <f>IF(Inscriptions!J17&lt;&gt;"",Inscriptions!J17,"")</f>
        <v/>
      </c>
      <c r="J19" s="51" t="str">
        <f>IF(Inscriptions!K17&lt;&gt;"",Inscriptions!K17,"")</f>
        <v/>
      </c>
      <c r="K19" s="51" t="str">
        <f>IF(Inscriptions!L17&lt;&gt;"",Inscriptions!L17,"")</f>
        <v/>
      </c>
      <c r="L19" s="51" t="str">
        <f>IF(Inscriptions!M17&lt;&gt;"",Inscriptions!M17,"")</f>
        <v/>
      </c>
      <c r="M19" s="51" t="str">
        <f>IF(Inscriptions!N17&lt;&gt;"",Inscriptions!N17,"")</f>
        <v/>
      </c>
      <c r="N19" s="51" t="str">
        <f>IF(Inscriptions!O17&lt;&gt;"",Inscriptions!O17,"")</f>
        <v/>
      </c>
      <c r="O19" s="51" t="str">
        <f>IF(Inscriptions!P17&lt;&gt;"",Inscriptions!P17,"")</f>
        <v/>
      </c>
      <c r="P19" s="69" t="str">
        <f>IF(Inscriptions!Q17&gt;0,Inscriptions!Q17,"")</f>
        <v/>
      </c>
    </row>
    <row r="20" spans="1:16" ht="16.95" customHeight="1" x14ac:dyDescent="0.3">
      <c r="A20" s="51">
        <v>9</v>
      </c>
      <c r="B20" s="67" t="str">
        <f>IF(Inscriptions!A18&lt;&gt;"",Inscriptions!A18 &amp; " " &amp;  Inscriptions!B18,"")</f>
        <v/>
      </c>
      <c r="C20" s="67" t="str">
        <f>IF(Inscriptions!C18&lt;&gt;"",Inscriptions!C18,"")</f>
        <v/>
      </c>
      <c r="D20" s="67" t="str">
        <f>IF(OR(Inscriptions!D18&lt;&gt;"",Inscriptions!E18&lt;&gt;""),Inscriptions!D18 &amp; " - " &amp; Inscriptions!E18,"")</f>
        <v/>
      </c>
      <c r="E20" s="68" t="str">
        <f>IF(Inscriptions!F18&lt;&gt;"",Inscriptions!F18,"")</f>
        <v/>
      </c>
      <c r="F20" s="51" t="str">
        <f>IF(Inscriptions!G18&lt;&gt;"",Inscriptions!G18,"")</f>
        <v/>
      </c>
      <c r="G20" s="67" t="str">
        <f>IF(Inscriptions!H18&lt;&gt;"",Inscriptions!H18,"")</f>
        <v/>
      </c>
      <c r="H20" s="51" t="str">
        <f>IF(Inscriptions!I18&lt;&gt;"",Inscriptions!I18,"")</f>
        <v/>
      </c>
      <c r="I20" s="51" t="str">
        <f>IF(Inscriptions!J18&lt;&gt;"",Inscriptions!J18,"")</f>
        <v/>
      </c>
      <c r="J20" s="51" t="str">
        <f>IF(Inscriptions!K18&lt;&gt;"",Inscriptions!K18,"")</f>
        <v/>
      </c>
      <c r="K20" s="51" t="str">
        <f>IF(Inscriptions!L18&lt;&gt;"",Inscriptions!L18,"")</f>
        <v/>
      </c>
      <c r="L20" s="51" t="str">
        <f>IF(Inscriptions!M18&lt;&gt;"",Inscriptions!M18,"")</f>
        <v/>
      </c>
      <c r="M20" s="51" t="str">
        <f>IF(Inscriptions!N18&lt;&gt;"",Inscriptions!N18,"")</f>
        <v/>
      </c>
      <c r="N20" s="51" t="str">
        <f>IF(Inscriptions!O18&lt;&gt;"",Inscriptions!O18,"")</f>
        <v/>
      </c>
      <c r="O20" s="51" t="str">
        <f>IF(Inscriptions!P18&lt;&gt;"",Inscriptions!P18,"")</f>
        <v/>
      </c>
      <c r="P20" s="69" t="str">
        <f>IF(Inscriptions!Q18&gt;0,Inscriptions!Q18,"")</f>
        <v/>
      </c>
    </row>
    <row r="21" spans="1:16" ht="16.95" customHeight="1" x14ac:dyDescent="0.3">
      <c r="A21" s="51">
        <v>10</v>
      </c>
      <c r="B21" s="67" t="str">
        <f>IF(Inscriptions!A19&lt;&gt;"",Inscriptions!A19 &amp; " " &amp;  Inscriptions!B19,"")</f>
        <v/>
      </c>
      <c r="C21" s="67" t="str">
        <f>IF(Inscriptions!C19&lt;&gt;"",Inscriptions!C19,"")</f>
        <v/>
      </c>
      <c r="D21" s="67" t="str">
        <f>IF(OR(Inscriptions!D19&lt;&gt;"",Inscriptions!E19&lt;&gt;""),Inscriptions!D19 &amp; " - " &amp; Inscriptions!E19,"")</f>
        <v/>
      </c>
      <c r="E21" s="68" t="str">
        <f>IF(Inscriptions!F19&lt;&gt;"",Inscriptions!F19,"")</f>
        <v/>
      </c>
      <c r="F21" s="51" t="str">
        <f>IF(Inscriptions!G19&lt;&gt;"",Inscriptions!G19,"")</f>
        <v/>
      </c>
      <c r="G21" s="67" t="str">
        <f>IF(Inscriptions!H19&lt;&gt;"",Inscriptions!H19,"")</f>
        <v/>
      </c>
      <c r="H21" s="51" t="str">
        <f>IF(Inscriptions!I19&lt;&gt;"",Inscriptions!I19,"")</f>
        <v/>
      </c>
      <c r="I21" s="51" t="str">
        <f>IF(Inscriptions!J19&lt;&gt;"",Inscriptions!J19,"")</f>
        <v/>
      </c>
      <c r="J21" s="51" t="str">
        <f>IF(Inscriptions!K19&lt;&gt;"",Inscriptions!K19,"")</f>
        <v/>
      </c>
      <c r="K21" s="51" t="str">
        <f>IF(Inscriptions!L19&lt;&gt;"",Inscriptions!L19,"")</f>
        <v/>
      </c>
      <c r="L21" s="51" t="str">
        <f>IF(Inscriptions!M19&lt;&gt;"",Inscriptions!M19,"")</f>
        <v/>
      </c>
      <c r="M21" s="51" t="str">
        <f>IF(Inscriptions!N19&lt;&gt;"",Inscriptions!N19,"")</f>
        <v/>
      </c>
      <c r="N21" s="51" t="str">
        <f>IF(Inscriptions!O19&lt;&gt;"",Inscriptions!O19,"")</f>
        <v/>
      </c>
      <c r="O21" s="51" t="str">
        <f>IF(Inscriptions!P19&lt;&gt;"",Inscriptions!P19,"")</f>
        <v/>
      </c>
      <c r="P21" s="69" t="str">
        <f>IF(Inscriptions!Q19&gt;0,Inscriptions!Q19,"")</f>
        <v/>
      </c>
    </row>
    <row r="22" spans="1:16" ht="16.95" customHeight="1" x14ac:dyDescent="0.3">
      <c r="A22" s="51">
        <v>11</v>
      </c>
      <c r="B22" s="67" t="str">
        <f>IF(Inscriptions!A20&lt;&gt;"",Inscriptions!A20 &amp; " " &amp;  Inscriptions!B20,"")</f>
        <v/>
      </c>
      <c r="C22" s="67" t="str">
        <f>IF(Inscriptions!C20&lt;&gt;"",Inscriptions!C20,"")</f>
        <v/>
      </c>
      <c r="D22" s="67" t="str">
        <f>IF(OR(Inscriptions!D20&lt;&gt;"",Inscriptions!E20&lt;&gt;""),Inscriptions!D20 &amp; " - " &amp; Inscriptions!E20,"")</f>
        <v/>
      </c>
      <c r="E22" s="68" t="str">
        <f>IF(Inscriptions!F20&lt;&gt;"",Inscriptions!F20,"")</f>
        <v/>
      </c>
      <c r="F22" s="51" t="str">
        <f>IF(Inscriptions!G20&lt;&gt;"",Inscriptions!G20,"")</f>
        <v/>
      </c>
      <c r="G22" s="67" t="str">
        <f>IF(Inscriptions!H20&lt;&gt;"",Inscriptions!H20,"")</f>
        <v/>
      </c>
      <c r="H22" s="51" t="str">
        <f>IF(Inscriptions!I20&lt;&gt;"",Inscriptions!I20,"")</f>
        <v/>
      </c>
      <c r="I22" s="51" t="str">
        <f>IF(Inscriptions!J20&lt;&gt;"",Inscriptions!J20,"")</f>
        <v/>
      </c>
      <c r="J22" s="51" t="str">
        <f>IF(Inscriptions!K20&lt;&gt;"",Inscriptions!K20,"")</f>
        <v/>
      </c>
      <c r="K22" s="51" t="str">
        <f>IF(Inscriptions!L20&lt;&gt;"",Inscriptions!L20,"")</f>
        <v/>
      </c>
      <c r="L22" s="51" t="str">
        <f>IF(Inscriptions!M20&lt;&gt;"",Inscriptions!M20,"")</f>
        <v/>
      </c>
      <c r="M22" s="51" t="str">
        <f>IF(Inscriptions!N20&lt;&gt;"",Inscriptions!N20,"")</f>
        <v/>
      </c>
      <c r="N22" s="51" t="str">
        <f>IF(Inscriptions!O20&lt;&gt;"",Inscriptions!O20,"")</f>
        <v/>
      </c>
      <c r="O22" s="51" t="str">
        <f>IF(Inscriptions!P20&lt;&gt;"",Inscriptions!P20,"")</f>
        <v/>
      </c>
      <c r="P22" s="69" t="str">
        <f>IF(Inscriptions!Q20&gt;0,Inscriptions!Q20,"")</f>
        <v/>
      </c>
    </row>
    <row r="23" spans="1:16" ht="16.95" customHeight="1" x14ac:dyDescent="0.3">
      <c r="A23" s="51">
        <v>12</v>
      </c>
      <c r="B23" s="67" t="str">
        <f>IF(Inscriptions!A21&lt;&gt;"",Inscriptions!A21 &amp; " " &amp;  Inscriptions!B21,"")</f>
        <v/>
      </c>
      <c r="C23" s="67" t="str">
        <f>IF(Inscriptions!C21&lt;&gt;"",Inscriptions!C21,"")</f>
        <v/>
      </c>
      <c r="D23" s="67" t="str">
        <f>IF(OR(Inscriptions!D21&lt;&gt;"",Inscriptions!E21&lt;&gt;""),Inscriptions!D21 &amp; " - " &amp; Inscriptions!E21,"")</f>
        <v/>
      </c>
      <c r="E23" s="68" t="str">
        <f>IF(Inscriptions!F21&lt;&gt;"",Inscriptions!F21,"")</f>
        <v/>
      </c>
      <c r="F23" s="51" t="str">
        <f>IF(Inscriptions!G21&lt;&gt;"",Inscriptions!G21,"")</f>
        <v/>
      </c>
      <c r="G23" s="67" t="str">
        <f>IF(Inscriptions!H21&lt;&gt;"",Inscriptions!H21,"")</f>
        <v/>
      </c>
      <c r="H23" s="51" t="str">
        <f>IF(Inscriptions!I21&lt;&gt;"",Inscriptions!I21,"")</f>
        <v/>
      </c>
      <c r="I23" s="51" t="str">
        <f>IF(Inscriptions!J21&lt;&gt;"",Inscriptions!J21,"")</f>
        <v/>
      </c>
      <c r="J23" s="51" t="str">
        <f>IF(Inscriptions!K21&lt;&gt;"",Inscriptions!K21,"")</f>
        <v/>
      </c>
      <c r="K23" s="51" t="str">
        <f>IF(Inscriptions!L21&lt;&gt;"",Inscriptions!L21,"")</f>
        <v/>
      </c>
      <c r="L23" s="51" t="str">
        <f>IF(Inscriptions!M21&lt;&gt;"",Inscriptions!M21,"")</f>
        <v/>
      </c>
      <c r="M23" s="51" t="str">
        <f>IF(Inscriptions!N21&lt;&gt;"",Inscriptions!N21,"")</f>
        <v/>
      </c>
      <c r="N23" s="51" t="str">
        <f>IF(Inscriptions!O21&lt;&gt;"",Inscriptions!O21,"")</f>
        <v/>
      </c>
      <c r="O23" s="51" t="str">
        <f>IF(Inscriptions!P21&lt;&gt;"",Inscriptions!P21,"")</f>
        <v/>
      </c>
      <c r="P23" s="69" t="str">
        <f>IF(Inscriptions!Q21&gt;0,Inscriptions!Q21,"")</f>
        <v/>
      </c>
    </row>
    <row r="24" spans="1:16" ht="16.95" customHeight="1" x14ac:dyDescent="0.3">
      <c r="A24" s="51">
        <v>13</v>
      </c>
      <c r="B24" s="67" t="str">
        <f>IF(Inscriptions!A22&lt;&gt;"",Inscriptions!A22 &amp; " " &amp;  Inscriptions!B22,"")</f>
        <v/>
      </c>
      <c r="C24" s="67" t="str">
        <f>IF(Inscriptions!C22&lt;&gt;"",Inscriptions!C22,"")</f>
        <v/>
      </c>
      <c r="D24" s="67" t="str">
        <f>IF(OR(Inscriptions!D22&lt;&gt;"",Inscriptions!E22&lt;&gt;""),Inscriptions!D22 &amp; " - " &amp; Inscriptions!E22,"")</f>
        <v/>
      </c>
      <c r="E24" s="68" t="str">
        <f>IF(Inscriptions!F22&lt;&gt;"",Inscriptions!F22,"")</f>
        <v/>
      </c>
      <c r="F24" s="51" t="str">
        <f>IF(Inscriptions!G22&lt;&gt;"",Inscriptions!G22,"")</f>
        <v/>
      </c>
      <c r="G24" s="67" t="str">
        <f>IF(Inscriptions!H22&lt;&gt;"",Inscriptions!H22,"")</f>
        <v/>
      </c>
      <c r="H24" s="51" t="str">
        <f>IF(Inscriptions!I22&lt;&gt;"",Inscriptions!I22,"")</f>
        <v/>
      </c>
      <c r="I24" s="51" t="str">
        <f>IF(Inscriptions!J22&lt;&gt;"",Inscriptions!J22,"")</f>
        <v/>
      </c>
      <c r="J24" s="51" t="str">
        <f>IF(Inscriptions!K22&lt;&gt;"",Inscriptions!K22,"")</f>
        <v/>
      </c>
      <c r="K24" s="51" t="str">
        <f>IF(Inscriptions!L22&lt;&gt;"",Inscriptions!L22,"")</f>
        <v/>
      </c>
      <c r="L24" s="51" t="str">
        <f>IF(Inscriptions!M22&lt;&gt;"",Inscriptions!M22,"")</f>
        <v/>
      </c>
      <c r="M24" s="51" t="str">
        <f>IF(Inscriptions!N22&lt;&gt;"",Inscriptions!N22,"")</f>
        <v/>
      </c>
      <c r="N24" s="51" t="str">
        <f>IF(Inscriptions!O22&lt;&gt;"",Inscriptions!O22,"")</f>
        <v/>
      </c>
      <c r="O24" s="51" t="str">
        <f>IF(Inscriptions!P22&lt;&gt;"",Inscriptions!P22,"")</f>
        <v/>
      </c>
      <c r="P24" s="69" t="str">
        <f>IF(Inscriptions!Q22&gt;0,Inscriptions!Q22,"")</f>
        <v/>
      </c>
    </row>
    <row r="25" spans="1:16" ht="16.95" customHeight="1" x14ac:dyDescent="0.3">
      <c r="A25" s="51">
        <v>14</v>
      </c>
      <c r="B25" s="67" t="str">
        <f>IF(Inscriptions!A23&lt;&gt;"",Inscriptions!A23 &amp; " " &amp;  Inscriptions!B23,"")</f>
        <v/>
      </c>
      <c r="C25" s="67" t="str">
        <f>IF(Inscriptions!C23&lt;&gt;"",Inscriptions!C23,"")</f>
        <v/>
      </c>
      <c r="D25" s="67" t="str">
        <f>IF(OR(Inscriptions!D23&lt;&gt;"",Inscriptions!E23&lt;&gt;""),Inscriptions!D23 &amp; " - " &amp; Inscriptions!E23,"")</f>
        <v/>
      </c>
      <c r="E25" s="68" t="str">
        <f>IF(Inscriptions!F23&lt;&gt;"",Inscriptions!F23,"")</f>
        <v/>
      </c>
      <c r="F25" s="51" t="str">
        <f>IF(Inscriptions!G23&lt;&gt;"",Inscriptions!G23,"")</f>
        <v/>
      </c>
      <c r="G25" s="67" t="str">
        <f>IF(Inscriptions!H23&lt;&gt;"",Inscriptions!H23,"")</f>
        <v/>
      </c>
      <c r="H25" s="51" t="str">
        <f>IF(Inscriptions!I23&lt;&gt;"",Inscriptions!I23,"")</f>
        <v/>
      </c>
      <c r="I25" s="51" t="str">
        <f>IF(Inscriptions!J23&lt;&gt;"",Inscriptions!J23,"")</f>
        <v/>
      </c>
      <c r="J25" s="51" t="str">
        <f>IF(Inscriptions!K23&lt;&gt;"",Inscriptions!K23,"")</f>
        <v/>
      </c>
      <c r="K25" s="51" t="str">
        <f>IF(Inscriptions!L23&lt;&gt;"",Inscriptions!L23,"")</f>
        <v/>
      </c>
      <c r="L25" s="51" t="str">
        <f>IF(Inscriptions!M23&lt;&gt;"",Inscriptions!M23,"")</f>
        <v/>
      </c>
      <c r="M25" s="51" t="str">
        <f>IF(Inscriptions!N23&lt;&gt;"",Inscriptions!N23,"")</f>
        <v/>
      </c>
      <c r="N25" s="51" t="str">
        <f>IF(Inscriptions!O23&lt;&gt;"",Inscriptions!O23,"")</f>
        <v/>
      </c>
      <c r="O25" s="51" t="str">
        <f>IF(Inscriptions!P23&lt;&gt;"",Inscriptions!P23,"")</f>
        <v/>
      </c>
      <c r="P25" s="69" t="str">
        <f>IF(Inscriptions!Q23&gt;0,Inscriptions!Q23,"")</f>
        <v/>
      </c>
    </row>
    <row r="26" spans="1:16" ht="16.95" customHeight="1" x14ac:dyDescent="0.3">
      <c r="A26" s="51">
        <v>15</v>
      </c>
      <c r="B26" s="67" t="str">
        <f>IF(Inscriptions!A24&lt;&gt;"",Inscriptions!A24 &amp; " " &amp;  Inscriptions!B24,"")</f>
        <v/>
      </c>
      <c r="C26" s="67" t="str">
        <f>IF(Inscriptions!C24&lt;&gt;"",Inscriptions!C24,"")</f>
        <v/>
      </c>
      <c r="D26" s="67" t="str">
        <f>IF(OR(Inscriptions!D24&lt;&gt;"",Inscriptions!E24&lt;&gt;""),Inscriptions!D24 &amp; " - " &amp; Inscriptions!E24,"")</f>
        <v/>
      </c>
      <c r="E26" s="68" t="str">
        <f>IF(Inscriptions!F24&lt;&gt;"",Inscriptions!F24,"")</f>
        <v/>
      </c>
      <c r="F26" s="51" t="str">
        <f>IF(Inscriptions!G24&lt;&gt;"",Inscriptions!G24,"")</f>
        <v/>
      </c>
      <c r="G26" s="67" t="str">
        <f>IF(Inscriptions!H24&lt;&gt;"",Inscriptions!H24,"")</f>
        <v/>
      </c>
      <c r="H26" s="51" t="str">
        <f>IF(Inscriptions!I24&lt;&gt;"",Inscriptions!I24,"")</f>
        <v/>
      </c>
      <c r="I26" s="51" t="str">
        <f>IF(Inscriptions!J24&lt;&gt;"",Inscriptions!J24,"")</f>
        <v/>
      </c>
      <c r="J26" s="51" t="str">
        <f>IF(Inscriptions!K24&lt;&gt;"",Inscriptions!K24,"")</f>
        <v/>
      </c>
      <c r="K26" s="51" t="str">
        <f>IF(Inscriptions!L24&lt;&gt;"",Inscriptions!L24,"")</f>
        <v/>
      </c>
      <c r="L26" s="51" t="str">
        <f>IF(Inscriptions!M24&lt;&gt;"",Inscriptions!M24,"")</f>
        <v/>
      </c>
      <c r="M26" s="51" t="str">
        <f>IF(Inscriptions!N24&lt;&gt;"",Inscriptions!N24,"")</f>
        <v/>
      </c>
      <c r="N26" s="51" t="str">
        <f>IF(Inscriptions!O24&lt;&gt;"",Inscriptions!O24,"")</f>
        <v/>
      </c>
      <c r="O26" s="51" t="str">
        <f>IF(Inscriptions!P24&lt;&gt;"",Inscriptions!P24,"")</f>
        <v/>
      </c>
      <c r="P26" s="69" t="str">
        <f>IF(Inscriptions!Q24&gt;0,Inscriptions!Q24,"")</f>
        <v/>
      </c>
    </row>
    <row r="27" spans="1:16" ht="16.95" customHeight="1" x14ac:dyDescent="0.3">
      <c r="A27" s="51">
        <v>16</v>
      </c>
      <c r="B27" s="67" t="str">
        <f>IF(Inscriptions!A25&lt;&gt;"",Inscriptions!A25 &amp; " " &amp;  Inscriptions!B25,"")</f>
        <v/>
      </c>
      <c r="C27" s="67" t="str">
        <f>IF(Inscriptions!C25&lt;&gt;"",Inscriptions!C25,"")</f>
        <v/>
      </c>
      <c r="D27" s="67" t="str">
        <f>IF(OR(Inscriptions!D25&lt;&gt;"",Inscriptions!E25&lt;&gt;""),Inscriptions!D25 &amp; " - " &amp; Inscriptions!E25,"")</f>
        <v/>
      </c>
      <c r="E27" s="68" t="str">
        <f>IF(Inscriptions!F25&lt;&gt;"",Inscriptions!F25,"")</f>
        <v/>
      </c>
      <c r="F27" s="51" t="str">
        <f>IF(Inscriptions!G25&lt;&gt;"",Inscriptions!G25,"")</f>
        <v/>
      </c>
      <c r="G27" s="67" t="str">
        <f>IF(Inscriptions!H25&lt;&gt;"",Inscriptions!H25,"")</f>
        <v/>
      </c>
      <c r="H27" s="51" t="str">
        <f>IF(Inscriptions!I25&lt;&gt;"",Inscriptions!I25,"")</f>
        <v/>
      </c>
      <c r="I27" s="51" t="str">
        <f>IF(Inscriptions!J25&lt;&gt;"",Inscriptions!J25,"")</f>
        <v/>
      </c>
      <c r="J27" s="51" t="str">
        <f>IF(Inscriptions!K25&lt;&gt;"",Inscriptions!K25,"")</f>
        <v/>
      </c>
      <c r="K27" s="51" t="str">
        <f>IF(Inscriptions!L25&lt;&gt;"",Inscriptions!L25,"")</f>
        <v/>
      </c>
      <c r="L27" s="51" t="str">
        <f>IF(Inscriptions!M25&lt;&gt;"",Inscriptions!M25,"")</f>
        <v/>
      </c>
      <c r="M27" s="51" t="str">
        <f>IF(Inscriptions!N25&lt;&gt;"",Inscriptions!N25,"")</f>
        <v/>
      </c>
      <c r="N27" s="51" t="str">
        <f>IF(Inscriptions!O25&lt;&gt;"",Inscriptions!O25,"")</f>
        <v/>
      </c>
      <c r="O27" s="51" t="str">
        <f>IF(Inscriptions!P25&lt;&gt;"",Inscriptions!P25,"")</f>
        <v/>
      </c>
      <c r="P27" s="69" t="str">
        <f>IF(Inscriptions!Q25&gt;0,Inscriptions!Q25,"")</f>
        <v/>
      </c>
    </row>
    <row r="28" spans="1:16" ht="16.95" customHeight="1" x14ac:dyDescent="0.3">
      <c r="A28" s="51">
        <v>17</v>
      </c>
      <c r="B28" s="67" t="str">
        <f>IF(Inscriptions!A26&lt;&gt;"",Inscriptions!A26 &amp; " " &amp;  Inscriptions!B26,"")</f>
        <v/>
      </c>
      <c r="C28" s="67" t="str">
        <f>IF(Inscriptions!C26&lt;&gt;"",Inscriptions!C26,"")</f>
        <v/>
      </c>
      <c r="D28" s="67" t="str">
        <f>IF(OR(Inscriptions!D26&lt;&gt;"",Inscriptions!E26&lt;&gt;""),Inscriptions!D26 &amp; " - " &amp; Inscriptions!E26,"")</f>
        <v/>
      </c>
      <c r="E28" s="68" t="str">
        <f>IF(Inscriptions!F26&lt;&gt;"",Inscriptions!F26,"")</f>
        <v/>
      </c>
      <c r="F28" s="51" t="str">
        <f>IF(Inscriptions!G26&lt;&gt;"",Inscriptions!G26,"")</f>
        <v/>
      </c>
      <c r="G28" s="67" t="str">
        <f>IF(Inscriptions!H26&lt;&gt;"",Inscriptions!H26,"")</f>
        <v/>
      </c>
      <c r="H28" s="51" t="str">
        <f>IF(Inscriptions!I26&lt;&gt;"",Inscriptions!I26,"")</f>
        <v/>
      </c>
      <c r="I28" s="51" t="str">
        <f>IF(Inscriptions!J26&lt;&gt;"",Inscriptions!J26,"")</f>
        <v/>
      </c>
      <c r="J28" s="51" t="str">
        <f>IF(Inscriptions!K26&lt;&gt;"",Inscriptions!K26,"")</f>
        <v/>
      </c>
      <c r="K28" s="51" t="str">
        <f>IF(Inscriptions!L26&lt;&gt;"",Inscriptions!L26,"")</f>
        <v/>
      </c>
      <c r="L28" s="51" t="str">
        <f>IF(Inscriptions!M26&lt;&gt;"",Inscriptions!M26,"")</f>
        <v/>
      </c>
      <c r="M28" s="51" t="str">
        <f>IF(Inscriptions!N26&lt;&gt;"",Inscriptions!N26,"")</f>
        <v/>
      </c>
      <c r="N28" s="51" t="str">
        <f>IF(Inscriptions!O26&lt;&gt;"",Inscriptions!O26,"")</f>
        <v/>
      </c>
      <c r="O28" s="51" t="str">
        <f>IF(Inscriptions!P26&lt;&gt;"",Inscriptions!P26,"")</f>
        <v/>
      </c>
      <c r="P28" s="69" t="str">
        <f>IF(Inscriptions!Q26&gt;0,Inscriptions!Q26,"")</f>
        <v/>
      </c>
    </row>
    <row r="29" spans="1:16" ht="16.95" customHeight="1" x14ac:dyDescent="0.3">
      <c r="A29" s="51">
        <v>18</v>
      </c>
      <c r="B29" s="67" t="str">
        <f>IF(Inscriptions!A27&lt;&gt;"",Inscriptions!A27 &amp; " " &amp;  Inscriptions!B27,"")</f>
        <v/>
      </c>
      <c r="C29" s="67" t="str">
        <f>IF(Inscriptions!C27&lt;&gt;"",Inscriptions!C27,"")</f>
        <v/>
      </c>
      <c r="D29" s="67" t="str">
        <f>IF(OR(Inscriptions!D27&lt;&gt;"",Inscriptions!E27&lt;&gt;""),Inscriptions!D27 &amp; " - " &amp; Inscriptions!E27,"")</f>
        <v/>
      </c>
      <c r="E29" s="68" t="str">
        <f>IF(Inscriptions!F27&lt;&gt;"",Inscriptions!F27,"")</f>
        <v/>
      </c>
      <c r="F29" s="51" t="str">
        <f>IF(Inscriptions!G27&lt;&gt;"",Inscriptions!G27,"")</f>
        <v/>
      </c>
      <c r="G29" s="67" t="str">
        <f>IF(Inscriptions!H27&lt;&gt;"",Inscriptions!H27,"")</f>
        <v/>
      </c>
      <c r="H29" s="51" t="str">
        <f>IF(Inscriptions!I27&lt;&gt;"",Inscriptions!I27,"")</f>
        <v/>
      </c>
      <c r="I29" s="51" t="str">
        <f>IF(Inscriptions!J27&lt;&gt;"",Inscriptions!J27,"")</f>
        <v/>
      </c>
      <c r="J29" s="51" t="str">
        <f>IF(Inscriptions!K27&lt;&gt;"",Inscriptions!K27,"")</f>
        <v/>
      </c>
      <c r="K29" s="51" t="str">
        <f>IF(Inscriptions!L27&lt;&gt;"",Inscriptions!L27,"")</f>
        <v/>
      </c>
      <c r="L29" s="51" t="str">
        <f>IF(Inscriptions!M27&lt;&gt;"",Inscriptions!M27,"")</f>
        <v/>
      </c>
      <c r="M29" s="51" t="str">
        <f>IF(Inscriptions!N27&lt;&gt;"",Inscriptions!N27,"")</f>
        <v/>
      </c>
      <c r="N29" s="51" t="str">
        <f>IF(Inscriptions!O27&lt;&gt;"",Inscriptions!O27,"")</f>
        <v/>
      </c>
      <c r="O29" s="51" t="str">
        <f>IF(Inscriptions!P27&lt;&gt;"",Inscriptions!P27,"")</f>
        <v/>
      </c>
      <c r="P29" s="69" t="str">
        <f>IF(Inscriptions!Q27&gt;0,Inscriptions!Q27,"")</f>
        <v/>
      </c>
    </row>
    <row r="30" spans="1:16" ht="16.95" customHeight="1" x14ac:dyDescent="0.3">
      <c r="A30" s="51">
        <v>19</v>
      </c>
      <c r="B30" s="67" t="str">
        <f>IF(Inscriptions!A28&lt;&gt;"",Inscriptions!A28 &amp; " " &amp;  Inscriptions!B28,"")</f>
        <v/>
      </c>
      <c r="C30" s="67" t="str">
        <f>IF(Inscriptions!C28&lt;&gt;"",Inscriptions!C28,"")</f>
        <v/>
      </c>
      <c r="D30" s="67" t="str">
        <f>IF(OR(Inscriptions!D28&lt;&gt;"",Inscriptions!E28&lt;&gt;""),Inscriptions!D28 &amp; " - " &amp; Inscriptions!E28,"")</f>
        <v/>
      </c>
      <c r="E30" s="68" t="str">
        <f>IF(Inscriptions!F28&lt;&gt;"",Inscriptions!F28,"")</f>
        <v/>
      </c>
      <c r="F30" s="51" t="str">
        <f>IF(Inscriptions!G28&lt;&gt;"",Inscriptions!G28,"")</f>
        <v/>
      </c>
      <c r="G30" s="67" t="str">
        <f>IF(Inscriptions!H28&lt;&gt;"",Inscriptions!H28,"")</f>
        <v/>
      </c>
      <c r="H30" s="51" t="str">
        <f>IF(Inscriptions!I28&lt;&gt;"",Inscriptions!I28,"")</f>
        <v/>
      </c>
      <c r="I30" s="51" t="str">
        <f>IF(Inscriptions!J28&lt;&gt;"",Inscriptions!J28,"")</f>
        <v/>
      </c>
      <c r="J30" s="51" t="str">
        <f>IF(Inscriptions!K28&lt;&gt;"",Inscriptions!K28,"")</f>
        <v/>
      </c>
      <c r="K30" s="51" t="str">
        <f>IF(Inscriptions!L28&lt;&gt;"",Inscriptions!L28,"")</f>
        <v/>
      </c>
      <c r="L30" s="51" t="str">
        <f>IF(Inscriptions!M28&lt;&gt;"",Inscriptions!M28,"")</f>
        <v/>
      </c>
      <c r="M30" s="51" t="str">
        <f>IF(Inscriptions!N28&lt;&gt;"",Inscriptions!N28,"")</f>
        <v/>
      </c>
      <c r="N30" s="51" t="str">
        <f>IF(Inscriptions!O28&lt;&gt;"",Inscriptions!O28,"")</f>
        <v/>
      </c>
      <c r="O30" s="51" t="str">
        <f>IF(Inscriptions!P28&lt;&gt;"",Inscriptions!P28,"")</f>
        <v/>
      </c>
      <c r="P30" s="69" t="str">
        <f>IF(Inscriptions!Q28&gt;0,Inscriptions!Q28,"")</f>
        <v/>
      </c>
    </row>
    <row r="31" spans="1:16" ht="16.95" customHeight="1" x14ac:dyDescent="0.3">
      <c r="A31" s="51">
        <v>20</v>
      </c>
      <c r="B31" s="67" t="str">
        <f>IF(Inscriptions!A29&lt;&gt;"",Inscriptions!A29 &amp; " " &amp;  Inscriptions!B29,"")</f>
        <v/>
      </c>
      <c r="C31" s="67" t="str">
        <f>IF(Inscriptions!C29&lt;&gt;"",Inscriptions!C29,"")</f>
        <v/>
      </c>
      <c r="D31" s="67" t="str">
        <f>IF(OR(Inscriptions!D29&lt;&gt;"",Inscriptions!E29&lt;&gt;""),Inscriptions!D29 &amp; " - " &amp; Inscriptions!E29,"")</f>
        <v/>
      </c>
      <c r="E31" s="68" t="str">
        <f>IF(Inscriptions!F29&lt;&gt;"",Inscriptions!F29,"")</f>
        <v/>
      </c>
      <c r="F31" s="51" t="str">
        <f>IF(Inscriptions!G29&lt;&gt;"",Inscriptions!G29,"")</f>
        <v/>
      </c>
      <c r="G31" s="67" t="str">
        <f>IF(Inscriptions!H29&lt;&gt;"",Inscriptions!H29,"")</f>
        <v/>
      </c>
      <c r="H31" s="51" t="str">
        <f>IF(Inscriptions!I29&lt;&gt;"",Inscriptions!I29,"")</f>
        <v/>
      </c>
      <c r="I31" s="51" t="str">
        <f>IF(Inscriptions!J29&lt;&gt;"",Inscriptions!J29,"")</f>
        <v/>
      </c>
      <c r="J31" s="51" t="str">
        <f>IF(Inscriptions!K29&lt;&gt;"",Inscriptions!K29,"")</f>
        <v/>
      </c>
      <c r="K31" s="51" t="str">
        <f>IF(Inscriptions!L29&lt;&gt;"",Inscriptions!L29,"")</f>
        <v/>
      </c>
      <c r="L31" s="51" t="str">
        <f>IF(Inscriptions!M29&lt;&gt;"",Inscriptions!M29,"")</f>
        <v/>
      </c>
      <c r="M31" s="51" t="str">
        <f>IF(Inscriptions!N29&lt;&gt;"",Inscriptions!N29,"")</f>
        <v/>
      </c>
      <c r="N31" s="51" t="str">
        <f>IF(Inscriptions!O29&lt;&gt;"",Inscriptions!O29,"")</f>
        <v/>
      </c>
      <c r="O31" s="51" t="str">
        <f>IF(Inscriptions!P29&lt;&gt;"",Inscriptions!P29,"")</f>
        <v/>
      </c>
      <c r="P31" s="69" t="str">
        <f>IF(Inscriptions!Q29&gt;0,Inscriptions!Q29,"")</f>
        <v/>
      </c>
    </row>
    <row r="32" spans="1:16" ht="16.95" customHeight="1" x14ac:dyDescent="0.3">
      <c r="A32" s="51">
        <v>21</v>
      </c>
      <c r="B32" s="67" t="str">
        <f>IF(Inscriptions!A30&lt;&gt;"",Inscriptions!A30 &amp; " " &amp;  Inscriptions!B30,"")</f>
        <v/>
      </c>
      <c r="C32" s="67" t="str">
        <f>IF(Inscriptions!C30&lt;&gt;"",Inscriptions!C30,"")</f>
        <v/>
      </c>
      <c r="D32" s="67" t="str">
        <f>IF(OR(Inscriptions!D30&lt;&gt;"",Inscriptions!E30&lt;&gt;""),Inscriptions!D30 &amp; " - " &amp; Inscriptions!E30,"")</f>
        <v/>
      </c>
      <c r="E32" s="68" t="str">
        <f>IF(Inscriptions!F30&lt;&gt;"",Inscriptions!F30,"")</f>
        <v/>
      </c>
      <c r="F32" s="51" t="str">
        <f>IF(Inscriptions!G30&lt;&gt;"",Inscriptions!G30,"")</f>
        <v/>
      </c>
      <c r="G32" s="67" t="str">
        <f>IF(Inscriptions!H30&lt;&gt;"",Inscriptions!H30,"")</f>
        <v/>
      </c>
      <c r="H32" s="51" t="str">
        <f>IF(Inscriptions!I30&lt;&gt;"",Inscriptions!I30,"")</f>
        <v/>
      </c>
      <c r="I32" s="51" t="str">
        <f>IF(Inscriptions!J30&lt;&gt;"",Inscriptions!J30,"")</f>
        <v/>
      </c>
      <c r="J32" s="51" t="str">
        <f>IF(Inscriptions!K30&lt;&gt;"",Inscriptions!K30,"")</f>
        <v/>
      </c>
      <c r="K32" s="51" t="str">
        <f>IF(Inscriptions!L30&lt;&gt;"",Inscriptions!L30,"")</f>
        <v/>
      </c>
      <c r="L32" s="51" t="str">
        <f>IF(Inscriptions!M30&lt;&gt;"",Inscriptions!M30,"")</f>
        <v/>
      </c>
      <c r="M32" s="51" t="str">
        <f>IF(Inscriptions!N30&lt;&gt;"",Inscriptions!N30,"")</f>
        <v/>
      </c>
      <c r="N32" s="51" t="str">
        <f>IF(Inscriptions!O30&lt;&gt;"",Inscriptions!O30,"")</f>
        <v/>
      </c>
      <c r="O32" s="51" t="str">
        <f>IF(Inscriptions!P30&lt;&gt;"",Inscriptions!P30,"")</f>
        <v/>
      </c>
      <c r="P32" s="69" t="str">
        <f>IF(Inscriptions!Q30&gt;0,Inscriptions!Q30,"")</f>
        <v/>
      </c>
    </row>
    <row r="33" spans="1:16" ht="16.95" customHeight="1" x14ac:dyDescent="0.3">
      <c r="A33" s="51">
        <v>22</v>
      </c>
      <c r="B33" s="67" t="str">
        <f>IF(Inscriptions!A31&lt;&gt;"",Inscriptions!A31 &amp; " " &amp;  Inscriptions!B31,"")</f>
        <v/>
      </c>
      <c r="C33" s="67" t="str">
        <f>IF(Inscriptions!C31&lt;&gt;"",Inscriptions!C31,"")</f>
        <v/>
      </c>
      <c r="D33" s="67" t="str">
        <f>IF(OR(Inscriptions!D31&lt;&gt;"",Inscriptions!E31&lt;&gt;""),Inscriptions!D31 &amp; " - " &amp; Inscriptions!E31,"")</f>
        <v/>
      </c>
      <c r="E33" s="68" t="str">
        <f>IF(Inscriptions!F31&lt;&gt;"",Inscriptions!F31,"")</f>
        <v/>
      </c>
      <c r="F33" s="51" t="str">
        <f>IF(Inscriptions!G31&lt;&gt;"",Inscriptions!G31,"")</f>
        <v/>
      </c>
      <c r="G33" s="67" t="str">
        <f>IF(Inscriptions!H31&lt;&gt;"",Inscriptions!H31,"")</f>
        <v/>
      </c>
      <c r="H33" s="51" t="str">
        <f>IF(Inscriptions!I31&lt;&gt;"",Inscriptions!I31,"")</f>
        <v/>
      </c>
      <c r="I33" s="51" t="str">
        <f>IF(Inscriptions!J31&lt;&gt;"",Inscriptions!J31,"")</f>
        <v/>
      </c>
      <c r="J33" s="51" t="str">
        <f>IF(Inscriptions!K31&lt;&gt;"",Inscriptions!K31,"")</f>
        <v/>
      </c>
      <c r="K33" s="51" t="str">
        <f>IF(Inscriptions!L31&lt;&gt;"",Inscriptions!L31,"")</f>
        <v/>
      </c>
      <c r="L33" s="51" t="str">
        <f>IF(Inscriptions!M31&lt;&gt;"",Inscriptions!M31,"")</f>
        <v/>
      </c>
      <c r="M33" s="51" t="str">
        <f>IF(Inscriptions!N31&lt;&gt;"",Inscriptions!N31,"")</f>
        <v/>
      </c>
      <c r="N33" s="51" t="str">
        <f>IF(Inscriptions!O31&lt;&gt;"",Inscriptions!O31,"")</f>
        <v/>
      </c>
      <c r="O33" s="51" t="str">
        <f>IF(Inscriptions!P31&lt;&gt;"",Inscriptions!P31,"")</f>
        <v/>
      </c>
      <c r="P33" s="69" t="str">
        <f>IF(Inscriptions!Q31&gt;0,Inscriptions!Q31,"")</f>
        <v/>
      </c>
    </row>
    <row r="34" spans="1:16" ht="16.95" customHeight="1" x14ac:dyDescent="0.3">
      <c r="A34" s="51">
        <v>23</v>
      </c>
      <c r="B34" s="67" t="str">
        <f>IF(Inscriptions!A32&lt;&gt;"",Inscriptions!A32 &amp; " " &amp;  Inscriptions!B32,"")</f>
        <v/>
      </c>
      <c r="C34" s="67" t="str">
        <f>IF(Inscriptions!C32&lt;&gt;"",Inscriptions!C32,"")</f>
        <v/>
      </c>
      <c r="D34" s="67" t="str">
        <f>IF(OR(Inscriptions!D32&lt;&gt;"",Inscriptions!E32&lt;&gt;""),Inscriptions!D32 &amp; " - " &amp; Inscriptions!E32,"")</f>
        <v/>
      </c>
      <c r="E34" s="68" t="str">
        <f>IF(Inscriptions!F32&lt;&gt;"",Inscriptions!F32,"")</f>
        <v/>
      </c>
      <c r="F34" s="51" t="str">
        <f>IF(Inscriptions!G32&lt;&gt;"",Inscriptions!G32,"")</f>
        <v/>
      </c>
      <c r="G34" s="67" t="str">
        <f>IF(Inscriptions!H32&lt;&gt;"",Inscriptions!H32,"")</f>
        <v/>
      </c>
      <c r="H34" s="51" t="str">
        <f>IF(Inscriptions!I32&lt;&gt;"",Inscriptions!I32,"")</f>
        <v/>
      </c>
      <c r="I34" s="51" t="str">
        <f>IF(Inscriptions!J32&lt;&gt;"",Inscriptions!J32,"")</f>
        <v/>
      </c>
      <c r="J34" s="51" t="str">
        <f>IF(Inscriptions!K32&lt;&gt;"",Inscriptions!K32,"")</f>
        <v/>
      </c>
      <c r="K34" s="51" t="str">
        <f>IF(Inscriptions!L32&lt;&gt;"",Inscriptions!L32,"")</f>
        <v/>
      </c>
      <c r="L34" s="51" t="str">
        <f>IF(Inscriptions!M32&lt;&gt;"",Inscriptions!M32,"")</f>
        <v/>
      </c>
      <c r="M34" s="51" t="str">
        <f>IF(Inscriptions!N32&lt;&gt;"",Inscriptions!N32,"")</f>
        <v/>
      </c>
      <c r="N34" s="51" t="str">
        <f>IF(Inscriptions!O32&lt;&gt;"",Inscriptions!O32,"")</f>
        <v/>
      </c>
      <c r="O34" s="51" t="str">
        <f>IF(Inscriptions!P32&lt;&gt;"",Inscriptions!P32,"")</f>
        <v/>
      </c>
      <c r="P34" s="69" t="str">
        <f>IF(Inscriptions!Q32&gt;0,Inscriptions!Q32,"")</f>
        <v/>
      </c>
    </row>
    <row r="35" spans="1:16" ht="16.95" customHeight="1" x14ac:dyDescent="0.3">
      <c r="A35" s="51">
        <v>24</v>
      </c>
      <c r="B35" s="67" t="str">
        <f>IF(Inscriptions!A33&lt;&gt;"",Inscriptions!A33 &amp; " " &amp;  Inscriptions!B33,"")</f>
        <v/>
      </c>
      <c r="C35" s="67" t="str">
        <f>IF(Inscriptions!C33&lt;&gt;"",Inscriptions!C33,"")</f>
        <v/>
      </c>
      <c r="D35" s="67" t="str">
        <f>IF(OR(Inscriptions!D33&lt;&gt;"",Inscriptions!E33&lt;&gt;""),Inscriptions!D33 &amp; " - " &amp; Inscriptions!E33,"")</f>
        <v/>
      </c>
      <c r="E35" s="68" t="str">
        <f>IF(Inscriptions!F33&lt;&gt;"",Inscriptions!F33,"")</f>
        <v/>
      </c>
      <c r="F35" s="51" t="str">
        <f>IF(Inscriptions!G33&lt;&gt;"",Inscriptions!G33,"")</f>
        <v/>
      </c>
      <c r="G35" s="67" t="str">
        <f>IF(Inscriptions!H33&lt;&gt;"",Inscriptions!H33,"")</f>
        <v/>
      </c>
      <c r="H35" s="51" t="str">
        <f>IF(Inscriptions!I33&lt;&gt;"",Inscriptions!I33,"")</f>
        <v/>
      </c>
      <c r="I35" s="51" t="str">
        <f>IF(Inscriptions!J33&lt;&gt;"",Inscriptions!J33,"")</f>
        <v/>
      </c>
      <c r="J35" s="51" t="str">
        <f>IF(Inscriptions!K33&lt;&gt;"",Inscriptions!K33,"")</f>
        <v/>
      </c>
      <c r="K35" s="51" t="str">
        <f>IF(Inscriptions!L33&lt;&gt;"",Inscriptions!L33,"")</f>
        <v/>
      </c>
      <c r="L35" s="51" t="str">
        <f>IF(Inscriptions!M33&lt;&gt;"",Inscriptions!M33,"")</f>
        <v/>
      </c>
      <c r="M35" s="51" t="str">
        <f>IF(Inscriptions!N33&lt;&gt;"",Inscriptions!N33,"")</f>
        <v/>
      </c>
      <c r="N35" s="51" t="str">
        <f>IF(Inscriptions!O33&lt;&gt;"",Inscriptions!O33,"")</f>
        <v/>
      </c>
      <c r="O35" s="51" t="str">
        <f>IF(Inscriptions!P33&lt;&gt;"",Inscriptions!P33,"")</f>
        <v/>
      </c>
      <c r="P35" s="69" t="str">
        <f>IF(Inscriptions!Q33&gt;0,Inscriptions!Q33,"")</f>
        <v/>
      </c>
    </row>
    <row r="36" spans="1:16" ht="16.95" customHeight="1" x14ac:dyDescent="0.3">
      <c r="A36" s="51">
        <v>25</v>
      </c>
      <c r="B36" s="67" t="str">
        <f>IF(Inscriptions!A34&lt;&gt;"",Inscriptions!A34 &amp; " " &amp;  Inscriptions!B34,"")</f>
        <v/>
      </c>
      <c r="C36" s="67" t="str">
        <f>IF(Inscriptions!C34&lt;&gt;"",Inscriptions!C34,"")</f>
        <v/>
      </c>
      <c r="D36" s="67" t="str">
        <f>IF(OR(Inscriptions!D34&lt;&gt;"",Inscriptions!E34&lt;&gt;""),Inscriptions!D34 &amp; " - " &amp; Inscriptions!E34,"")</f>
        <v/>
      </c>
      <c r="E36" s="68" t="str">
        <f>IF(Inscriptions!F34&lt;&gt;"",Inscriptions!F34,"")</f>
        <v/>
      </c>
      <c r="F36" s="51" t="str">
        <f>IF(Inscriptions!G34&lt;&gt;"",Inscriptions!G34,"")</f>
        <v/>
      </c>
      <c r="G36" s="67" t="str">
        <f>IF(Inscriptions!H34&lt;&gt;"",Inscriptions!H34,"")</f>
        <v/>
      </c>
      <c r="H36" s="51" t="str">
        <f>IF(Inscriptions!I34&lt;&gt;"",Inscriptions!I34,"")</f>
        <v/>
      </c>
      <c r="I36" s="51" t="str">
        <f>IF(Inscriptions!J34&lt;&gt;"",Inscriptions!J34,"")</f>
        <v/>
      </c>
      <c r="J36" s="51" t="str">
        <f>IF(Inscriptions!K34&lt;&gt;"",Inscriptions!K34,"")</f>
        <v/>
      </c>
      <c r="K36" s="51" t="str">
        <f>IF(Inscriptions!L34&lt;&gt;"",Inscriptions!L34,"")</f>
        <v/>
      </c>
      <c r="L36" s="51" t="str">
        <f>IF(Inscriptions!M34&lt;&gt;"",Inscriptions!M34,"")</f>
        <v/>
      </c>
      <c r="M36" s="51" t="str">
        <f>IF(Inscriptions!N34&lt;&gt;"",Inscriptions!N34,"")</f>
        <v/>
      </c>
      <c r="N36" s="51" t="str">
        <f>IF(Inscriptions!O34&lt;&gt;"",Inscriptions!O34,"")</f>
        <v/>
      </c>
      <c r="O36" s="51" t="str">
        <f>IF(Inscriptions!P34&lt;&gt;"",Inscriptions!P34,"")</f>
        <v/>
      </c>
      <c r="P36" s="69" t="str">
        <f>IF(Inscriptions!Q34&gt;0,Inscriptions!Q34,"")</f>
        <v/>
      </c>
    </row>
    <row r="37" spans="1:16" ht="16.95" customHeight="1" x14ac:dyDescent="0.3">
      <c r="A37" s="51">
        <v>26</v>
      </c>
      <c r="B37" s="67" t="str">
        <f>IF(Inscriptions!A35&lt;&gt;"",Inscriptions!A35 &amp; " " &amp;  Inscriptions!B35,"")</f>
        <v/>
      </c>
      <c r="C37" s="67" t="str">
        <f>IF(Inscriptions!C35&lt;&gt;"",Inscriptions!C35,"")</f>
        <v/>
      </c>
      <c r="D37" s="67" t="str">
        <f>IF(OR(Inscriptions!D35&lt;&gt;"",Inscriptions!E35&lt;&gt;""),Inscriptions!D35 &amp; " - " &amp; Inscriptions!E35,"")</f>
        <v/>
      </c>
      <c r="E37" s="68" t="str">
        <f>IF(Inscriptions!F35&lt;&gt;"",Inscriptions!F35,"")</f>
        <v/>
      </c>
      <c r="F37" s="51" t="str">
        <f>IF(Inscriptions!G35&lt;&gt;"",Inscriptions!G35,"")</f>
        <v/>
      </c>
      <c r="G37" s="67" t="str">
        <f>IF(Inscriptions!H35&lt;&gt;"",Inscriptions!H35,"")</f>
        <v/>
      </c>
      <c r="H37" s="51" t="str">
        <f>IF(Inscriptions!I35&lt;&gt;"",Inscriptions!I35,"")</f>
        <v/>
      </c>
      <c r="I37" s="51" t="str">
        <f>IF(Inscriptions!J35&lt;&gt;"",Inscriptions!J35,"")</f>
        <v/>
      </c>
      <c r="J37" s="51" t="str">
        <f>IF(Inscriptions!K35&lt;&gt;"",Inscriptions!K35,"")</f>
        <v/>
      </c>
      <c r="K37" s="51" t="str">
        <f>IF(Inscriptions!L35&lt;&gt;"",Inscriptions!L35,"")</f>
        <v/>
      </c>
      <c r="L37" s="51" t="str">
        <f>IF(Inscriptions!M35&lt;&gt;"",Inscriptions!M35,"")</f>
        <v/>
      </c>
      <c r="M37" s="51" t="str">
        <f>IF(Inscriptions!N35&lt;&gt;"",Inscriptions!N35,"")</f>
        <v/>
      </c>
      <c r="N37" s="51" t="str">
        <f>IF(Inscriptions!O35&lt;&gt;"",Inscriptions!O35,"")</f>
        <v/>
      </c>
      <c r="O37" s="51" t="str">
        <f>IF(Inscriptions!P35&lt;&gt;"",Inscriptions!P35,"")</f>
        <v/>
      </c>
      <c r="P37" s="69" t="str">
        <f>IF(Inscriptions!Q35&gt;0,Inscriptions!Q35,"")</f>
        <v/>
      </c>
    </row>
    <row r="38" spans="1:16" ht="16.95" customHeight="1" x14ac:dyDescent="0.3">
      <c r="A38" s="51">
        <v>27</v>
      </c>
      <c r="B38" s="67" t="str">
        <f>IF(Inscriptions!A36&lt;&gt;"",Inscriptions!A36 &amp; " " &amp;  Inscriptions!B36,"")</f>
        <v/>
      </c>
      <c r="C38" s="67" t="str">
        <f>IF(Inscriptions!C36&lt;&gt;"",Inscriptions!C36,"")</f>
        <v/>
      </c>
      <c r="D38" s="67" t="str">
        <f>IF(OR(Inscriptions!D36&lt;&gt;"",Inscriptions!E36&lt;&gt;""),Inscriptions!D36 &amp; " - " &amp; Inscriptions!E36,"")</f>
        <v/>
      </c>
      <c r="E38" s="68" t="str">
        <f>IF(Inscriptions!F36&lt;&gt;"",Inscriptions!F36,"")</f>
        <v/>
      </c>
      <c r="F38" s="51" t="str">
        <f>IF(Inscriptions!G36&lt;&gt;"",Inscriptions!G36,"")</f>
        <v/>
      </c>
      <c r="G38" s="67" t="str">
        <f>IF(Inscriptions!H36&lt;&gt;"",Inscriptions!H36,"")</f>
        <v/>
      </c>
      <c r="H38" s="51" t="str">
        <f>IF(Inscriptions!I36&lt;&gt;"",Inscriptions!I36,"")</f>
        <v/>
      </c>
      <c r="I38" s="51" t="str">
        <f>IF(Inscriptions!J36&lt;&gt;"",Inscriptions!J36,"")</f>
        <v/>
      </c>
      <c r="J38" s="51" t="str">
        <f>IF(Inscriptions!K36&lt;&gt;"",Inscriptions!K36,"")</f>
        <v/>
      </c>
      <c r="K38" s="51" t="str">
        <f>IF(Inscriptions!L36&lt;&gt;"",Inscriptions!L36,"")</f>
        <v/>
      </c>
      <c r="L38" s="51" t="str">
        <f>IF(Inscriptions!M36&lt;&gt;"",Inscriptions!M36,"")</f>
        <v/>
      </c>
      <c r="M38" s="51" t="str">
        <f>IF(Inscriptions!N36&lt;&gt;"",Inscriptions!N36,"")</f>
        <v/>
      </c>
      <c r="N38" s="51" t="str">
        <f>IF(Inscriptions!O36&lt;&gt;"",Inscriptions!O36,"")</f>
        <v/>
      </c>
      <c r="O38" s="51" t="str">
        <f>IF(Inscriptions!P36&lt;&gt;"",Inscriptions!P36,"")</f>
        <v/>
      </c>
      <c r="P38" s="69" t="str">
        <f>IF(Inscriptions!Q36&gt;0,Inscriptions!Q36,"")</f>
        <v/>
      </c>
    </row>
    <row r="39" spans="1:16" ht="16.95" customHeight="1" x14ac:dyDescent="0.3">
      <c r="A39" s="51">
        <v>28</v>
      </c>
      <c r="B39" s="67" t="str">
        <f>IF(Inscriptions!A37&lt;&gt;"",Inscriptions!A37 &amp; " " &amp;  Inscriptions!B37,"")</f>
        <v/>
      </c>
      <c r="C39" s="67" t="str">
        <f>IF(Inscriptions!C37&lt;&gt;"",Inscriptions!C37,"")</f>
        <v/>
      </c>
      <c r="D39" s="67" t="str">
        <f>IF(OR(Inscriptions!D37&lt;&gt;"",Inscriptions!E37&lt;&gt;""),Inscriptions!D37 &amp; " - " &amp; Inscriptions!E37,"")</f>
        <v/>
      </c>
      <c r="E39" s="68" t="str">
        <f>IF(Inscriptions!F37&lt;&gt;"",Inscriptions!F37,"")</f>
        <v/>
      </c>
      <c r="F39" s="51" t="str">
        <f>IF(Inscriptions!G37&lt;&gt;"",Inscriptions!G37,"")</f>
        <v/>
      </c>
      <c r="G39" s="67" t="str">
        <f>IF(Inscriptions!H37&lt;&gt;"",Inscriptions!H37,"")</f>
        <v/>
      </c>
      <c r="H39" s="51" t="str">
        <f>IF(Inscriptions!I37&lt;&gt;"",Inscriptions!I37,"")</f>
        <v/>
      </c>
      <c r="I39" s="51" t="str">
        <f>IF(Inscriptions!J37&lt;&gt;"",Inscriptions!J37,"")</f>
        <v/>
      </c>
      <c r="J39" s="51" t="str">
        <f>IF(Inscriptions!K37&lt;&gt;"",Inscriptions!K37,"")</f>
        <v/>
      </c>
      <c r="K39" s="51" t="str">
        <f>IF(Inscriptions!L37&lt;&gt;"",Inscriptions!L37,"")</f>
        <v/>
      </c>
      <c r="L39" s="51" t="str">
        <f>IF(Inscriptions!M37&lt;&gt;"",Inscriptions!M37,"")</f>
        <v/>
      </c>
      <c r="M39" s="51" t="str">
        <f>IF(Inscriptions!N37&lt;&gt;"",Inscriptions!N37,"")</f>
        <v/>
      </c>
      <c r="N39" s="51" t="str">
        <f>IF(Inscriptions!O37&lt;&gt;"",Inscriptions!O37,"")</f>
        <v/>
      </c>
      <c r="O39" s="51" t="str">
        <f>IF(Inscriptions!P37&lt;&gt;"",Inscriptions!P37,"")</f>
        <v/>
      </c>
      <c r="P39" s="69" t="str">
        <f>IF(Inscriptions!Q37&gt;0,Inscriptions!Q37,"")</f>
        <v/>
      </c>
    </row>
    <row r="40" spans="1:16" ht="16.95" customHeight="1" x14ac:dyDescent="0.3">
      <c r="A40" s="51">
        <v>29</v>
      </c>
      <c r="B40" s="67" t="str">
        <f>IF(Inscriptions!A38&lt;&gt;"",Inscriptions!A38 &amp; " " &amp;  Inscriptions!B38,"")</f>
        <v/>
      </c>
      <c r="C40" s="67" t="str">
        <f>IF(Inscriptions!C38&lt;&gt;"",Inscriptions!C38,"")</f>
        <v/>
      </c>
      <c r="D40" s="67" t="str">
        <f>IF(OR(Inscriptions!D38&lt;&gt;"",Inscriptions!E38&lt;&gt;""),Inscriptions!D38 &amp; " - " &amp; Inscriptions!E38,"")</f>
        <v/>
      </c>
      <c r="E40" s="68" t="str">
        <f>IF(Inscriptions!F38&lt;&gt;"",Inscriptions!F38,"")</f>
        <v/>
      </c>
      <c r="F40" s="51" t="str">
        <f>IF(Inscriptions!G38&lt;&gt;"",Inscriptions!G38,"")</f>
        <v/>
      </c>
      <c r="G40" s="67" t="str">
        <f>IF(Inscriptions!H38&lt;&gt;"",Inscriptions!H38,"")</f>
        <v/>
      </c>
      <c r="H40" s="51" t="str">
        <f>IF(Inscriptions!I38&lt;&gt;"",Inscriptions!I38,"")</f>
        <v/>
      </c>
      <c r="I40" s="51" t="str">
        <f>IF(Inscriptions!J38&lt;&gt;"",Inscriptions!J38,"")</f>
        <v/>
      </c>
      <c r="J40" s="51" t="str">
        <f>IF(Inscriptions!K38&lt;&gt;"",Inscriptions!K38,"")</f>
        <v/>
      </c>
      <c r="K40" s="51" t="str">
        <f>IF(Inscriptions!L38&lt;&gt;"",Inscriptions!L38,"")</f>
        <v/>
      </c>
      <c r="L40" s="51" t="str">
        <f>IF(Inscriptions!M38&lt;&gt;"",Inscriptions!M38,"")</f>
        <v/>
      </c>
      <c r="M40" s="51" t="str">
        <f>IF(Inscriptions!N38&lt;&gt;"",Inscriptions!N38,"")</f>
        <v/>
      </c>
      <c r="N40" s="51" t="str">
        <f>IF(Inscriptions!O38&lt;&gt;"",Inscriptions!O38,"")</f>
        <v/>
      </c>
      <c r="O40" s="51" t="str">
        <f>IF(Inscriptions!P38&lt;&gt;"",Inscriptions!P38,"")</f>
        <v/>
      </c>
      <c r="P40" s="69" t="str">
        <f>IF(Inscriptions!Q38&gt;0,Inscriptions!Q38,"")</f>
        <v/>
      </c>
    </row>
    <row r="41" spans="1:16" ht="16.95" customHeight="1" x14ac:dyDescent="0.3">
      <c r="A41" s="51">
        <v>30</v>
      </c>
      <c r="B41" s="67" t="str">
        <f>IF(Inscriptions!A39&lt;&gt;"",Inscriptions!A39 &amp; " " &amp;  Inscriptions!B39,"")</f>
        <v/>
      </c>
      <c r="C41" s="67" t="str">
        <f>IF(Inscriptions!C39&lt;&gt;"",Inscriptions!C39,"")</f>
        <v/>
      </c>
      <c r="D41" s="67" t="str">
        <f>IF(OR(Inscriptions!D39&lt;&gt;"",Inscriptions!E39&lt;&gt;""),Inscriptions!D39 &amp; " - " &amp; Inscriptions!E39,"")</f>
        <v/>
      </c>
      <c r="E41" s="68" t="str">
        <f>IF(Inscriptions!F39&lt;&gt;"",Inscriptions!F39,"")</f>
        <v/>
      </c>
      <c r="F41" s="51" t="str">
        <f>IF(Inscriptions!G39&lt;&gt;"",Inscriptions!G39,"")</f>
        <v/>
      </c>
      <c r="G41" s="67" t="str">
        <f>IF(Inscriptions!H39&lt;&gt;"",Inscriptions!H39,"")</f>
        <v/>
      </c>
      <c r="H41" s="51" t="str">
        <f>IF(Inscriptions!I39&lt;&gt;"",Inscriptions!I39,"")</f>
        <v/>
      </c>
      <c r="I41" s="51" t="str">
        <f>IF(Inscriptions!J39&lt;&gt;"",Inscriptions!J39,"")</f>
        <v/>
      </c>
      <c r="J41" s="51" t="str">
        <f>IF(Inscriptions!K39&lt;&gt;"",Inscriptions!K39,"")</f>
        <v/>
      </c>
      <c r="K41" s="51" t="str">
        <f>IF(Inscriptions!L39&lt;&gt;"",Inscriptions!L39,"")</f>
        <v/>
      </c>
      <c r="L41" s="51" t="str">
        <f>IF(Inscriptions!M39&lt;&gt;"",Inscriptions!M39,"")</f>
        <v/>
      </c>
      <c r="M41" s="51" t="str">
        <f>IF(Inscriptions!N39&lt;&gt;"",Inscriptions!N39,"")</f>
        <v/>
      </c>
      <c r="N41" s="51" t="str">
        <f>IF(Inscriptions!O39&lt;&gt;"",Inscriptions!O39,"")</f>
        <v/>
      </c>
      <c r="O41" s="51" t="str">
        <f>IF(Inscriptions!P39&lt;&gt;"",Inscriptions!P39,"")</f>
        <v/>
      </c>
      <c r="P41" s="69" t="str">
        <f>IF(Inscriptions!Q39&gt;0,Inscriptions!Q39,"")</f>
        <v/>
      </c>
    </row>
    <row r="42" spans="1:16" ht="16.95" customHeight="1" x14ac:dyDescent="0.3">
      <c r="A42" s="51">
        <v>31</v>
      </c>
      <c r="B42" s="67" t="str">
        <f>IF(Inscriptions!A40&lt;&gt;"",Inscriptions!A40 &amp; " " &amp;  Inscriptions!B40,"")</f>
        <v/>
      </c>
      <c r="C42" s="67" t="str">
        <f>IF(Inscriptions!C40&lt;&gt;"",Inscriptions!C40,"")</f>
        <v/>
      </c>
      <c r="D42" s="67" t="str">
        <f>IF(OR(Inscriptions!D40&lt;&gt;"",Inscriptions!E40&lt;&gt;""),Inscriptions!D40 &amp; " - " &amp; Inscriptions!E40,"")</f>
        <v/>
      </c>
      <c r="E42" s="68" t="str">
        <f>IF(Inscriptions!F40&lt;&gt;"",Inscriptions!F40,"")</f>
        <v/>
      </c>
      <c r="F42" s="51" t="str">
        <f>IF(Inscriptions!G40&lt;&gt;"",Inscriptions!G40,"")</f>
        <v/>
      </c>
      <c r="G42" s="67" t="str">
        <f>IF(Inscriptions!H40&lt;&gt;"",Inscriptions!H40,"")</f>
        <v/>
      </c>
      <c r="H42" s="51" t="str">
        <f>IF(Inscriptions!I40&lt;&gt;"",Inscriptions!I40,"")</f>
        <v/>
      </c>
      <c r="I42" s="51" t="str">
        <f>IF(Inscriptions!J40&lt;&gt;"",Inscriptions!J40,"")</f>
        <v/>
      </c>
      <c r="J42" s="51" t="str">
        <f>IF(Inscriptions!K40&lt;&gt;"",Inscriptions!K40,"")</f>
        <v/>
      </c>
      <c r="K42" s="51" t="str">
        <f>IF(Inscriptions!L40&lt;&gt;"",Inscriptions!L40,"")</f>
        <v/>
      </c>
      <c r="L42" s="51" t="str">
        <f>IF(Inscriptions!M40&lt;&gt;"",Inscriptions!M40,"")</f>
        <v/>
      </c>
      <c r="M42" s="51" t="str">
        <f>IF(Inscriptions!N40&lt;&gt;"",Inscriptions!N40,"")</f>
        <v/>
      </c>
      <c r="N42" s="51" t="str">
        <f>IF(Inscriptions!O40&lt;&gt;"",Inscriptions!O40,"")</f>
        <v/>
      </c>
      <c r="O42" s="51" t="str">
        <f>IF(Inscriptions!P40&lt;&gt;"",Inscriptions!P40,"")</f>
        <v/>
      </c>
      <c r="P42" s="69" t="str">
        <f>IF(Inscriptions!Q40&gt;0,Inscriptions!Q40,"")</f>
        <v/>
      </c>
    </row>
    <row r="43" spans="1:16" ht="16.95" customHeight="1" x14ac:dyDescent="0.3">
      <c r="A43" s="51">
        <v>32</v>
      </c>
      <c r="B43" s="67" t="str">
        <f>IF(Inscriptions!A41&lt;&gt;"",Inscriptions!A41 &amp; " " &amp;  Inscriptions!B41,"")</f>
        <v/>
      </c>
      <c r="C43" s="67" t="str">
        <f>IF(Inscriptions!C41&lt;&gt;"",Inscriptions!C41,"")</f>
        <v/>
      </c>
      <c r="D43" s="67" t="str">
        <f>IF(OR(Inscriptions!D41&lt;&gt;"",Inscriptions!E41&lt;&gt;""),Inscriptions!D41 &amp; " - " &amp; Inscriptions!E41,"")</f>
        <v/>
      </c>
      <c r="E43" s="68" t="str">
        <f>IF(Inscriptions!F41&lt;&gt;"",Inscriptions!F41,"")</f>
        <v/>
      </c>
      <c r="F43" s="51" t="str">
        <f>IF(Inscriptions!G41&lt;&gt;"",Inscriptions!G41,"")</f>
        <v/>
      </c>
      <c r="G43" s="67" t="str">
        <f>IF(Inscriptions!H41&lt;&gt;"",Inscriptions!H41,"")</f>
        <v/>
      </c>
      <c r="H43" s="51" t="str">
        <f>IF(Inscriptions!I41&lt;&gt;"",Inscriptions!I41,"")</f>
        <v/>
      </c>
      <c r="I43" s="51" t="str">
        <f>IF(Inscriptions!J41&lt;&gt;"",Inscriptions!J41,"")</f>
        <v/>
      </c>
      <c r="J43" s="51" t="str">
        <f>IF(Inscriptions!K41&lt;&gt;"",Inscriptions!K41,"")</f>
        <v/>
      </c>
      <c r="K43" s="51" t="str">
        <f>IF(Inscriptions!L41&lt;&gt;"",Inscriptions!L41,"")</f>
        <v/>
      </c>
      <c r="L43" s="51" t="str">
        <f>IF(Inscriptions!M41&lt;&gt;"",Inscriptions!M41,"")</f>
        <v/>
      </c>
      <c r="M43" s="51" t="str">
        <f>IF(Inscriptions!N41&lt;&gt;"",Inscriptions!N41,"")</f>
        <v/>
      </c>
      <c r="N43" s="51" t="str">
        <f>IF(Inscriptions!O41&lt;&gt;"",Inscriptions!O41,"")</f>
        <v/>
      </c>
      <c r="O43" s="51" t="str">
        <f>IF(Inscriptions!P41&lt;&gt;"",Inscriptions!P41,"")</f>
        <v/>
      </c>
      <c r="P43" s="69" t="str">
        <f>IF(Inscriptions!Q41&gt;0,Inscriptions!Q41,"")</f>
        <v/>
      </c>
    </row>
    <row r="44" spans="1:16" ht="16.95" customHeight="1" x14ac:dyDescent="0.3">
      <c r="A44" s="51">
        <v>33</v>
      </c>
      <c r="B44" s="67" t="str">
        <f>IF(Inscriptions!A42&lt;&gt;"",Inscriptions!A42 &amp; " " &amp;  Inscriptions!B42,"")</f>
        <v/>
      </c>
      <c r="C44" s="67" t="str">
        <f>IF(Inscriptions!C42&lt;&gt;"",Inscriptions!C42,"")</f>
        <v/>
      </c>
      <c r="D44" s="67" t="str">
        <f>IF(OR(Inscriptions!D42&lt;&gt;"",Inscriptions!E42&lt;&gt;""),Inscriptions!D42 &amp; " - " &amp; Inscriptions!E42,"")</f>
        <v/>
      </c>
      <c r="E44" s="68" t="str">
        <f>IF(Inscriptions!F42&lt;&gt;"",Inscriptions!F42,"")</f>
        <v/>
      </c>
      <c r="F44" s="51" t="str">
        <f>IF(Inscriptions!G42&lt;&gt;"",Inscriptions!G42,"")</f>
        <v/>
      </c>
      <c r="G44" s="67" t="str">
        <f>IF(Inscriptions!H42&lt;&gt;"",Inscriptions!H42,"")</f>
        <v/>
      </c>
      <c r="H44" s="51" t="str">
        <f>IF(Inscriptions!I42&lt;&gt;"",Inscriptions!I42,"")</f>
        <v/>
      </c>
      <c r="I44" s="51" t="str">
        <f>IF(Inscriptions!J42&lt;&gt;"",Inscriptions!J42,"")</f>
        <v/>
      </c>
      <c r="J44" s="51" t="str">
        <f>IF(Inscriptions!K42&lt;&gt;"",Inscriptions!K42,"")</f>
        <v/>
      </c>
      <c r="K44" s="51" t="str">
        <f>IF(Inscriptions!L42&lt;&gt;"",Inscriptions!L42,"")</f>
        <v/>
      </c>
      <c r="L44" s="51" t="str">
        <f>IF(Inscriptions!M42&lt;&gt;"",Inscriptions!M42,"")</f>
        <v/>
      </c>
      <c r="M44" s="51" t="str">
        <f>IF(Inscriptions!N42&lt;&gt;"",Inscriptions!N42,"")</f>
        <v/>
      </c>
      <c r="N44" s="51" t="str">
        <f>IF(Inscriptions!O42&lt;&gt;"",Inscriptions!O42,"")</f>
        <v/>
      </c>
      <c r="O44" s="51" t="str">
        <f>IF(Inscriptions!P42&lt;&gt;"",Inscriptions!P42,"")</f>
        <v/>
      </c>
      <c r="P44" s="69" t="str">
        <f>IF(Inscriptions!Q42&gt;0,Inscriptions!Q42,"")</f>
        <v/>
      </c>
    </row>
    <row r="45" spans="1:16" x14ac:dyDescent="0.3">
      <c r="A45" s="51">
        <v>34</v>
      </c>
      <c r="B45" s="67" t="str">
        <f>IF(Inscriptions!A43&lt;&gt;"",Inscriptions!A43 &amp; " " &amp;  Inscriptions!B43,"")</f>
        <v/>
      </c>
      <c r="C45" s="67" t="str">
        <f>IF(Inscriptions!C43&lt;&gt;"",Inscriptions!C43,"")</f>
        <v/>
      </c>
      <c r="D45" s="67" t="str">
        <f>IF(OR(Inscriptions!D43&lt;&gt;"",Inscriptions!E43&lt;&gt;""),Inscriptions!D43 &amp; " - " &amp; Inscriptions!E43,"")</f>
        <v/>
      </c>
      <c r="E45" s="68" t="str">
        <f>IF(Inscriptions!F43&lt;&gt;"",Inscriptions!F43,"")</f>
        <v/>
      </c>
      <c r="F45" s="51" t="str">
        <f>IF(Inscriptions!G43&lt;&gt;"",Inscriptions!G43,"")</f>
        <v/>
      </c>
      <c r="G45" s="67" t="str">
        <f>IF(Inscriptions!H43&lt;&gt;"",Inscriptions!H43,"")</f>
        <v/>
      </c>
      <c r="H45" s="51" t="str">
        <f>IF(Inscriptions!I43&lt;&gt;"",Inscriptions!I43,"")</f>
        <v/>
      </c>
      <c r="I45" s="51" t="str">
        <f>IF(Inscriptions!J43&lt;&gt;"",Inscriptions!J43,"")</f>
        <v/>
      </c>
      <c r="J45" s="51" t="str">
        <f>IF(Inscriptions!K43&lt;&gt;"",Inscriptions!K43,"")</f>
        <v/>
      </c>
      <c r="K45" s="51" t="str">
        <f>IF(Inscriptions!L43&lt;&gt;"",Inscriptions!L43,"")</f>
        <v/>
      </c>
      <c r="L45" s="51" t="str">
        <f>IF(Inscriptions!M43&lt;&gt;"",Inscriptions!M43,"")</f>
        <v/>
      </c>
      <c r="M45" s="51" t="str">
        <f>IF(Inscriptions!N43&lt;&gt;"",Inscriptions!N43,"")</f>
        <v/>
      </c>
      <c r="N45" s="51" t="str">
        <f>IF(Inscriptions!O43&lt;&gt;"",Inscriptions!O43,"")</f>
        <v/>
      </c>
      <c r="O45" s="51" t="str">
        <f>IF(Inscriptions!P43&lt;&gt;"",Inscriptions!P43,"")</f>
        <v/>
      </c>
      <c r="P45" s="69" t="str">
        <f>IF(Inscriptions!Q43&gt;0,Inscriptions!Q43,"")</f>
        <v/>
      </c>
    </row>
    <row r="46" spans="1:16" x14ac:dyDescent="0.3">
      <c r="A46" s="51">
        <v>35</v>
      </c>
      <c r="B46" s="67" t="str">
        <f>IF(Inscriptions!A44&lt;&gt;"",Inscriptions!A44 &amp; " " &amp;  Inscriptions!B44,"")</f>
        <v/>
      </c>
      <c r="C46" s="67" t="str">
        <f>IF(Inscriptions!C44&lt;&gt;"",Inscriptions!C44,"")</f>
        <v/>
      </c>
      <c r="D46" s="67" t="str">
        <f>IF(OR(Inscriptions!D44&lt;&gt;"",Inscriptions!E44&lt;&gt;""),Inscriptions!D44 &amp; " - " &amp; Inscriptions!E44,"")</f>
        <v/>
      </c>
      <c r="E46" s="68" t="str">
        <f>IF(Inscriptions!F44&lt;&gt;"",Inscriptions!F44,"")</f>
        <v/>
      </c>
      <c r="F46" s="51" t="str">
        <f>IF(Inscriptions!G44&lt;&gt;"",Inscriptions!G44,"")</f>
        <v/>
      </c>
      <c r="G46" s="67" t="str">
        <f>IF(Inscriptions!H44&lt;&gt;"",Inscriptions!H44,"")</f>
        <v/>
      </c>
      <c r="H46" s="51" t="str">
        <f>IF(Inscriptions!I44&lt;&gt;"",Inscriptions!I44,"")</f>
        <v/>
      </c>
      <c r="I46" s="51" t="str">
        <f>IF(Inscriptions!J44&lt;&gt;"",Inscriptions!J44,"")</f>
        <v/>
      </c>
      <c r="J46" s="51" t="str">
        <f>IF(Inscriptions!K44&lt;&gt;"",Inscriptions!K44,"")</f>
        <v/>
      </c>
      <c r="K46" s="51" t="str">
        <f>IF(Inscriptions!L44&lt;&gt;"",Inscriptions!L44,"")</f>
        <v/>
      </c>
      <c r="L46" s="51" t="str">
        <f>IF(Inscriptions!M44&lt;&gt;"",Inscriptions!M44,"")</f>
        <v/>
      </c>
      <c r="M46" s="51" t="str">
        <f>IF(Inscriptions!N44&lt;&gt;"",Inscriptions!N44,"")</f>
        <v/>
      </c>
      <c r="N46" s="51" t="str">
        <f>IF(Inscriptions!O44&lt;&gt;"",Inscriptions!O44,"")</f>
        <v/>
      </c>
      <c r="O46" s="51" t="str">
        <f>IF(Inscriptions!P44&lt;&gt;"",Inscriptions!P44,"")</f>
        <v/>
      </c>
      <c r="P46" s="69" t="str">
        <f>IF(Inscriptions!Q44&gt;0,Inscriptions!Q44,"")</f>
        <v/>
      </c>
    </row>
    <row r="47" spans="1:16" x14ac:dyDescent="0.3">
      <c r="A47" s="51">
        <v>36</v>
      </c>
      <c r="B47" s="67" t="str">
        <f>IF(Inscriptions!A45&lt;&gt;"",Inscriptions!A45 &amp; " " &amp;  Inscriptions!B45,"")</f>
        <v/>
      </c>
      <c r="C47" s="67" t="str">
        <f>IF(Inscriptions!C45&lt;&gt;"",Inscriptions!C45,"")</f>
        <v/>
      </c>
      <c r="D47" s="67" t="str">
        <f>IF(OR(Inscriptions!D45&lt;&gt;"",Inscriptions!E45&lt;&gt;""),Inscriptions!D45 &amp; " - " &amp; Inscriptions!E45,"")</f>
        <v/>
      </c>
      <c r="E47" s="68" t="str">
        <f>IF(Inscriptions!F45&lt;&gt;"",Inscriptions!F45,"")</f>
        <v/>
      </c>
      <c r="F47" s="51" t="str">
        <f>IF(Inscriptions!G45&lt;&gt;"",Inscriptions!G45,"")</f>
        <v/>
      </c>
      <c r="G47" s="67" t="str">
        <f>IF(Inscriptions!H45&lt;&gt;"",Inscriptions!H45,"")</f>
        <v/>
      </c>
      <c r="H47" s="51" t="str">
        <f>IF(Inscriptions!I45&lt;&gt;"",Inscriptions!I45,"")</f>
        <v/>
      </c>
      <c r="I47" s="51" t="str">
        <f>IF(Inscriptions!J45&lt;&gt;"",Inscriptions!J45,"")</f>
        <v/>
      </c>
      <c r="J47" s="51" t="str">
        <f>IF(Inscriptions!K45&lt;&gt;"",Inscriptions!K45,"")</f>
        <v/>
      </c>
      <c r="K47" s="51" t="str">
        <f>IF(Inscriptions!L45&lt;&gt;"",Inscriptions!L45,"")</f>
        <v/>
      </c>
      <c r="L47" s="51" t="str">
        <f>IF(Inscriptions!M45&lt;&gt;"",Inscriptions!M45,"")</f>
        <v/>
      </c>
      <c r="M47" s="51" t="str">
        <f>IF(Inscriptions!N45&lt;&gt;"",Inscriptions!N45,"")</f>
        <v/>
      </c>
      <c r="N47" s="51" t="str">
        <f>IF(Inscriptions!O45&lt;&gt;"",Inscriptions!O45,"")</f>
        <v/>
      </c>
      <c r="O47" s="51" t="str">
        <f>IF(Inscriptions!P45&lt;&gt;"",Inscriptions!P45,"")</f>
        <v/>
      </c>
      <c r="P47" s="69" t="str">
        <f>IF(Inscriptions!Q45&gt;0,Inscriptions!Q45,"")</f>
        <v/>
      </c>
    </row>
    <row r="48" spans="1:16" x14ac:dyDescent="0.3">
      <c r="A48" s="51">
        <v>37</v>
      </c>
      <c r="B48" s="67" t="str">
        <f>IF(Inscriptions!A46&lt;&gt;"",Inscriptions!A46 &amp; " " &amp;  Inscriptions!B46,"")</f>
        <v/>
      </c>
      <c r="C48" s="67" t="str">
        <f>IF(Inscriptions!C46&lt;&gt;"",Inscriptions!C46,"")</f>
        <v/>
      </c>
      <c r="D48" s="67" t="str">
        <f>IF(OR(Inscriptions!D46&lt;&gt;"",Inscriptions!E46&lt;&gt;""),Inscriptions!D46 &amp; " - " &amp; Inscriptions!E46,"")</f>
        <v/>
      </c>
      <c r="E48" s="68" t="str">
        <f>IF(Inscriptions!F46&lt;&gt;"",Inscriptions!F46,"")</f>
        <v/>
      </c>
      <c r="F48" s="51" t="str">
        <f>IF(Inscriptions!G46&lt;&gt;"",Inscriptions!G46,"")</f>
        <v/>
      </c>
      <c r="G48" s="67" t="str">
        <f>IF(Inscriptions!H46&lt;&gt;"",Inscriptions!H46,"")</f>
        <v/>
      </c>
      <c r="H48" s="51" t="str">
        <f>IF(Inscriptions!I46&lt;&gt;"",Inscriptions!I46,"")</f>
        <v/>
      </c>
      <c r="I48" s="51" t="str">
        <f>IF(Inscriptions!J46&lt;&gt;"",Inscriptions!J46,"")</f>
        <v/>
      </c>
      <c r="J48" s="51" t="str">
        <f>IF(Inscriptions!K46&lt;&gt;"",Inscriptions!K46,"")</f>
        <v/>
      </c>
      <c r="K48" s="51" t="str">
        <f>IF(Inscriptions!L46&lt;&gt;"",Inscriptions!L46,"")</f>
        <v/>
      </c>
      <c r="L48" s="51" t="str">
        <f>IF(Inscriptions!M46&lt;&gt;"",Inscriptions!M46,"")</f>
        <v/>
      </c>
      <c r="M48" s="51" t="str">
        <f>IF(Inscriptions!N46&lt;&gt;"",Inscriptions!N46,"")</f>
        <v/>
      </c>
      <c r="N48" s="51" t="str">
        <f>IF(Inscriptions!O46&lt;&gt;"",Inscriptions!O46,"")</f>
        <v/>
      </c>
      <c r="O48" s="51" t="str">
        <f>IF(Inscriptions!P46&lt;&gt;"",Inscriptions!P46,"")</f>
        <v/>
      </c>
      <c r="P48" s="69" t="str">
        <f>IF(Inscriptions!Q46&gt;0,Inscriptions!Q46,"")</f>
        <v/>
      </c>
    </row>
    <row r="49" spans="1:16" x14ac:dyDescent="0.3">
      <c r="A49" s="51">
        <v>38</v>
      </c>
      <c r="B49" s="67" t="str">
        <f>IF(Inscriptions!A47&lt;&gt;"",Inscriptions!A47 &amp; " " &amp;  Inscriptions!B47,"")</f>
        <v/>
      </c>
      <c r="C49" s="67" t="str">
        <f>IF(Inscriptions!C47&lt;&gt;"",Inscriptions!C47,"")</f>
        <v/>
      </c>
      <c r="D49" s="67" t="str">
        <f>IF(OR(Inscriptions!D47&lt;&gt;"",Inscriptions!E47&lt;&gt;""),Inscriptions!D47 &amp; " - " &amp; Inscriptions!E47,"")</f>
        <v/>
      </c>
      <c r="E49" s="68" t="str">
        <f>IF(Inscriptions!F47&lt;&gt;"",Inscriptions!F47,"")</f>
        <v/>
      </c>
      <c r="F49" s="51" t="str">
        <f>IF(Inscriptions!G47&lt;&gt;"",Inscriptions!G47,"")</f>
        <v/>
      </c>
      <c r="G49" s="67" t="str">
        <f>IF(Inscriptions!H47&lt;&gt;"",Inscriptions!H47,"")</f>
        <v/>
      </c>
      <c r="H49" s="51" t="str">
        <f>IF(Inscriptions!I47&lt;&gt;"",Inscriptions!I47,"")</f>
        <v/>
      </c>
      <c r="I49" s="51" t="str">
        <f>IF(Inscriptions!J47&lt;&gt;"",Inscriptions!J47,"")</f>
        <v/>
      </c>
      <c r="J49" s="51" t="str">
        <f>IF(Inscriptions!K47&lt;&gt;"",Inscriptions!K47,"")</f>
        <v/>
      </c>
      <c r="K49" s="51" t="str">
        <f>IF(Inscriptions!L47&lt;&gt;"",Inscriptions!L47,"")</f>
        <v/>
      </c>
      <c r="L49" s="51" t="str">
        <f>IF(Inscriptions!M47&lt;&gt;"",Inscriptions!M47,"")</f>
        <v/>
      </c>
      <c r="M49" s="51" t="str">
        <f>IF(Inscriptions!N47&lt;&gt;"",Inscriptions!N47,"")</f>
        <v/>
      </c>
      <c r="N49" s="51" t="str">
        <f>IF(Inscriptions!O47&lt;&gt;"",Inscriptions!O47,"")</f>
        <v/>
      </c>
      <c r="O49" s="51" t="str">
        <f>IF(Inscriptions!P47&lt;&gt;"",Inscriptions!P47,"")</f>
        <v/>
      </c>
      <c r="P49" s="69" t="str">
        <f>IF(Inscriptions!Q47&gt;0,Inscriptions!Q47,"")</f>
        <v/>
      </c>
    </row>
    <row r="50" spans="1:16" x14ac:dyDescent="0.3">
      <c r="A50" s="51">
        <v>39</v>
      </c>
      <c r="B50" s="67" t="str">
        <f>IF(Inscriptions!A48&lt;&gt;"",Inscriptions!A48 &amp; " " &amp;  Inscriptions!B48,"")</f>
        <v/>
      </c>
      <c r="C50" s="67" t="str">
        <f>IF(Inscriptions!C48&lt;&gt;"",Inscriptions!C48,"")</f>
        <v/>
      </c>
      <c r="D50" s="67" t="str">
        <f>IF(OR(Inscriptions!D48&lt;&gt;"",Inscriptions!E48&lt;&gt;""),Inscriptions!D48 &amp; " - " &amp; Inscriptions!E48,"")</f>
        <v/>
      </c>
      <c r="E50" s="68" t="str">
        <f>IF(Inscriptions!F48&lt;&gt;"",Inscriptions!F48,"")</f>
        <v/>
      </c>
      <c r="F50" s="51" t="str">
        <f>IF(Inscriptions!G48&lt;&gt;"",Inscriptions!G48,"")</f>
        <v/>
      </c>
      <c r="G50" s="67" t="str">
        <f>IF(Inscriptions!H48&lt;&gt;"",Inscriptions!H48,"")</f>
        <v/>
      </c>
      <c r="H50" s="51" t="str">
        <f>IF(Inscriptions!I48&lt;&gt;"",Inscriptions!I48,"")</f>
        <v/>
      </c>
      <c r="I50" s="51" t="str">
        <f>IF(Inscriptions!J48&lt;&gt;"",Inscriptions!J48,"")</f>
        <v/>
      </c>
      <c r="J50" s="51" t="str">
        <f>IF(Inscriptions!K48&lt;&gt;"",Inscriptions!K48,"")</f>
        <v/>
      </c>
      <c r="K50" s="51" t="str">
        <f>IF(Inscriptions!L48&lt;&gt;"",Inscriptions!L48,"")</f>
        <v/>
      </c>
      <c r="L50" s="51" t="str">
        <f>IF(Inscriptions!M48&lt;&gt;"",Inscriptions!M48,"")</f>
        <v/>
      </c>
      <c r="M50" s="51" t="str">
        <f>IF(Inscriptions!N48&lt;&gt;"",Inscriptions!N48,"")</f>
        <v/>
      </c>
      <c r="N50" s="51" t="str">
        <f>IF(Inscriptions!O48&lt;&gt;"",Inscriptions!O48,"")</f>
        <v/>
      </c>
      <c r="O50" s="51" t="str">
        <f>IF(Inscriptions!P48&lt;&gt;"",Inscriptions!P48,"")</f>
        <v/>
      </c>
      <c r="P50" s="69" t="str">
        <f>IF(Inscriptions!Q48&gt;0,Inscriptions!Q48,"")</f>
        <v/>
      </c>
    </row>
    <row r="51" spans="1:16" x14ac:dyDescent="0.3">
      <c r="A51" s="51">
        <v>40</v>
      </c>
      <c r="B51" s="67" t="str">
        <f>IF(Inscriptions!A49&lt;&gt;"",Inscriptions!A49 &amp; " " &amp;  Inscriptions!B49,"")</f>
        <v/>
      </c>
      <c r="C51" s="67" t="str">
        <f>IF(Inscriptions!C49&lt;&gt;"",Inscriptions!C49,"")</f>
        <v/>
      </c>
      <c r="D51" s="67" t="str">
        <f>IF(OR(Inscriptions!D49&lt;&gt;"",Inscriptions!E49&lt;&gt;""),Inscriptions!D49 &amp; " - " &amp; Inscriptions!E49,"")</f>
        <v/>
      </c>
      <c r="E51" s="68" t="str">
        <f>IF(Inscriptions!F49&lt;&gt;"",Inscriptions!F49,"")</f>
        <v/>
      </c>
      <c r="F51" s="51" t="str">
        <f>IF(Inscriptions!G49&lt;&gt;"",Inscriptions!G49,"")</f>
        <v/>
      </c>
      <c r="G51" s="67" t="str">
        <f>IF(Inscriptions!H49&lt;&gt;"",Inscriptions!H49,"")</f>
        <v/>
      </c>
      <c r="H51" s="51" t="str">
        <f>IF(Inscriptions!I49&lt;&gt;"",Inscriptions!I49,"")</f>
        <v/>
      </c>
      <c r="I51" s="51" t="str">
        <f>IF(Inscriptions!J49&lt;&gt;"",Inscriptions!J49,"")</f>
        <v/>
      </c>
      <c r="J51" s="51" t="str">
        <f>IF(Inscriptions!K49&lt;&gt;"",Inscriptions!K49,"")</f>
        <v/>
      </c>
      <c r="K51" s="51" t="str">
        <f>IF(Inscriptions!L49&lt;&gt;"",Inscriptions!L49,"")</f>
        <v/>
      </c>
      <c r="L51" s="51" t="str">
        <f>IF(Inscriptions!M49&lt;&gt;"",Inscriptions!M49,"")</f>
        <v/>
      </c>
      <c r="M51" s="51" t="str">
        <f>IF(Inscriptions!N49&lt;&gt;"",Inscriptions!N49,"")</f>
        <v/>
      </c>
      <c r="N51" s="51" t="str">
        <f>IF(Inscriptions!O49&lt;&gt;"",Inscriptions!O49,"")</f>
        <v/>
      </c>
      <c r="O51" s="51" t="str">
        <f>IF(Inscriptions!P49&lt;&gt;"",Inscriptions!P49,"")</f>
        <v/>
      </c>
      <c r="P51" s="69" t="str">
        <f>IF(Inscriptions!Q49&gt;0,Inscriptions!Q49,"")</f>
        <v/>
      </c>
    </row>
    <row r="52" spans="1:16" x14ac:dyDescent="0.3">
      <c r="A52" s="51">
        <v>41</v>
      </c>
      <c r="B52" s="67" t="str">
        <f>IF(Inscriptions!A50&lt;&gt;"",Inscriptions!A50 &amp; " " &amp;  Inscriptions!B50,"")</f>
        <v/>
      </c>
      <c r="C52" s="67" t="str">
        <f>IF(Inscriptions!C50&lt;&gt;"",Inscriptions!C50,"")</f>
        <v/>
      </c>
      <c r="D52" s="67" t="str">
        <f>IF(OR(Inscriptions!D50&lt;&gt;"",Inscriptions!E50&lt;&gt;""),Inscriptions!D50 &amp; " - " &amp; Inscriptions!E50,"")</f>
        <v/>
      </c>
      <c r="E52" s="68" t="str">
        <f>IF(Inscriptions!F50&lt;&gt;"",Inscriptions!F50,"")</f>
        <v/>
      </c>
      <c r="F52" s="51" t="str">
        <f>IF(Inscriptions!G50&lt;&gt;"",Inscriptions!G50,"")</f>
        <v/>
      </c>
      <c r="G52" s="67" t="str">
        <f>IF(Inscriptions!H50&lt;&gt;"",Inscriptions!H50,"")</f>
        <v/>
      </c>
      <c r="H52" s="51" t="str">
        <f>IF(Inscriptions!I50&lt;&gt;"",Inscriptions!I50,"")</f>
        <v/>
      </c>
      <c r="I52" s="51" t="str">
        <f>IF(Inscriptions!J50&lt;&gt;"",Inscriptions!J50,"")</f>
        <v/>
      </c>
      <c r="J52" s="51" t="str">
        <f>IF(Inscriptions!K50&lt;&gt;"",Inscriptions!K50,"")</f>
        <v/>
      </c>
      <c r="K52" s="51" t="str">
        <f>IF(Inscriptions!L50&lt;&gt;"",Inscriptions!L50,"")</f>
        <v/>
      </c>
      <c r="L52" s="51" t="str">
        <f>IF(Inscriptions!M50&lt;&gt;"",Inscriptions!M50,"")</f>
        <v/>
      </c>
      <c r="M52" s="51" t="str">
        <f>IF(Inscriptions!N50&lt;&gt;"",Inscriptions!N50,"")</f>
        <v/>
      </c>
      <c r="N52" s="51" t="str">
        <f>IF(Inscriptions!O50&lt;&gt;"",Inscriptions!O50,"")</f>
        <v/>
      </c>
      <c r="O52" s="51" t="str">
        <f>IF(Inscriptions!P50&lt;&gt;"",Inscriptions!P50,"")</f>
        <v/>
      </c>
      <c r="P52" s="69" t="str">
        <f>IF(Inscriptions!Q50&gt;0,Inscriptions!Q50,"")</f>
        <v/>
      </c>
    </row>
    <row r="53" spans="1:16" x14ac:dyDescent="0.3">
      <c r="A53" s="51">
        <v>42</v>
      </c>
      <c r="B53" s="67" t="str">
        <f>IF(Inscriptions!A51&lt;&gt;"",Inscriptions!A51 &amp; " " &amp;  Inscriptions!B51,"")</f>
        <v/>
      </c>
      <c r="C53" s="67" t="str">
        <f>IF(Inscriptions!C51&lt;&gt;"",Inscriptions!C51,"")</f>
        <v/>
      </c>
      <c r="D53" s="67" t="str">
        <f>IF(OR(Inscriptions!D51&lt;&gt;"",Inscriptions!E51&lt;&gt;""),Inscriptions!D51 &amp; " - " &amp; Inscriptions!E51,"")</f>
        <v/>
      </c>
      <c r="E53" s="68" t="str">
        <f>IF(Inscriptions!F51&lt;&gt;"",Inscriptions!F51,"")</f>
        <v/>
      </c>
      <c r="F53" s="51" t="str">
        <f>IF(Inscriptions!G51&lt;&gt;"",Inscriptions!G51,"")</f>
        <v/>
      </c>
      <c r="G53" s="67" t="str">
        <f>IF(Inscriptions!H51&lt;&gt;"",Inscriptions!H51,"")</f>
        <v/>
      </c>
      <c r="H53" s="51" t="str">
        <f>IF(Inscriptions!I51&lt;&gt;"",Inscriptions!I51,"")</f>
        <v/>
      </c>
      <c r="I53" s="51" t="str">
        <f>IF(Inscriptions!J51&lt;&gt;"",Inscriptions!J51,"")</f>
        <v/>
      </c>
      <c r="J53" s="51" t="str">
        <f>IF(Inscriptions!K51&lt;&gt;"",Inscriptions!K51,"")</f>
        <v/>
      </c>
      <c r="K53" s="51" t="str">
        <f>IF(Inscriptions!L51&lt;&gt;"",Inscriptions!L51,"")</f>
        <v/>
      </c>
      <c r="L53" s="51" t="str">
        <f>IF(Inscriptions!M51&lt;&gt;"",Inscriptions!M51,"")</f>
        <v/>
      </c>
      <c r="M53" s="51" t="str">
        <f>IF(Inscriptions!N51&lt;&gt;"",Inscriptions!N51,"")</f>
        <v/>
      </c>
      <c r="N53" s="51" t="str">
        <f>IF(Inscriptions!O51&lt;&gt;"",Inscriptions!O51,"")</f>
        <v/>
      </c>
      <c r="O53" s="51" t="str">
        <f>IF(Inscriptions!P51&lt;&gt;"",Inscriptions!P51,"")</f>
        <v/>
      </c>
      <c r="P53" s="69" t="str">
        <f>IF(Inscriptions!Q51&gt;0,Inscriptions!Q51,"")</f>
        <v/>
      </c>
    </row>
    <row r="54" spans="1:16" x14ac:dyDescent="0.3">
      <c r="A54" s="51">
        <v>43</v>
      </c>
      <c r="B54" s="67" t="str">
        <f>IF(Inscriptions!A52&lt;&gt;"",Inscriptions!A52 &amp; " " &amp;  Inscriptions!B52,"")</f>
        <v/>
      </c>
      <c r="C54" s="67" t="str">
        <f>IF(Inscriptions!C52&lt;&gt;"",Inscriptions!C52,"")</f>
        <v/>
      </c>
      <c r="D54" s="67" t="str">
        <f>IF(OR(Inscriptions!D52&lt;&gt;"",Inscriptions!E52&lt;&gt;""),Inscriptions!D52 &amp; " - " &amp; Inscriptions!E52,"")</f>
        <v/>
      </c>
      <c r="E54" s="68" t="str">
        <f>IF(Inscriptions!F52&lt;&gt;"",Inscriptions!F52,"")</f>
        <v/>
      </c>
      <c r="F54" s="51" t="str">
        <f>IF(Inscriptions!G52&lt;&gt;"",Inscriptions!G52,"")</f>
        <v/>
      </c>
      <c r="G54" s="67" t="str">
        <f>IF(Inscriptions!H52&lt;&gt;"",Inscriptions!H52,"")</f>
        <v/>
      </c>
      <c r="H54" s="51" t="str">
        <f>IF(Inscriptions!I52&lt;&gt;"",Inscriptions!I52,"")</f>
        <v/>
      </c>
      <c r="I54" s="51" t="str">
        <f>IF(Inscriptions!J52&lt;&gt;"",Inscriptions!J52,"")</f>
        <v/>
      </c>
      <c r="J54" s="51" t="str">
        <f>IF(Inscriptions!K52&lt;&gt;"",Inscriptions!K52,"")</f>
        <v/>
      </c>
      <c r="K54" s="51" t="str">
        <f>IF(Inscriptions!L52&lt;&gt;"",Inscriptions!L52,"")</f>
        <v/>
      </c>
      <c r="L54" s="51" t="str">
        <f>IF(Inscriptions!M52&lt;&gt;"",Inscriptions!M52,"")</f>
        <v/>
      </c>
      <c r="M54" s="51" t="str">
        <f>IF(Inscriptions!N52&lt;&gt;"",Inscriptions!N52,"")</f>
        <v/>
      </c>
      <c r="N54" s="51" t="str">
        <f>IF(Inscriptions!O52&lt;&gt;"",Inscriptions!O52,"")</f>
        <v/>
      </c>
      <c r="O54" s="51" t="str">
        <f>IF(Inscriptions!P52&lt;&gt;"",Inscriptions!P52,"")</f>
        <v/>
      </c>
      <c r="P54" s="69" t="str">
        <f>IF(Inscriptions!Q52&gt;0,Inscriptions!Q52,"")</f>
        <v/>
      </c>
    </row>
    <row r="55" spans="1:16" x14ac:dyDescent="0.3">
      <c r="A55" s="51">
        <v>44</v>
      </c>
      <c r="B55" s="67" t="str">
        <f>IF(Inscriptions!A53&lt;&gt;"",Inscriptions!A53 &amp; " " &amp;  Inscriptions!B53,"")</f>
        <v/>
      </c>
      <c r="C55" s="67" t="str">
        <f>IF(Inscriptions!C53&lt;&gt;"",Inscriptions!C53,"")</f>
        <v/>
      </c>
      <c r="D55" s="67" t="str">
        <f>IF(OR(Inscriptions!D53&lt;&gt;"",Inscriptions!E53&lt;&gt;""),Inscriptions!D53 &amp; " - " &amp; Inscriptions!E53,"")</f>
        <v/>
      </c>
      <c r="E55" s="68" t="str">
        <f>IF(Inscriptions!F53&lt;&gt;"",Inscriptions!F53,"")</f>
        <v/>
      </c>
      <c r="F55" s="51" t="str">
        <f>IF(Inscriptions!G53&lt;&gt;"",Inscriptions!G53,"")</f>
        <v/>
      </c>
      <c r="G55" s="67" t="str">
        <f>IF(Inscriptions!H53&lt;&gt;"",Inscriptions!H53,"")</f>
        <v/>
      </c>
      <c r="H55" s="51" t="str">
        <f>IF(Inscriptions!I53&lt;&gt;"",Inscriptions!I53,"")</f>
        <v/>
      </c>
      <c r="I55" s="51" t="str">
        <f>IF(Inscriptions!J53&lt;&gt;"",Inscriptions!J53,"")</f>
        <v/>
      </c>
      <c r="J55" s="51" t="str">
        <f>IF(Inscriptions!K53&lt;&gt;"",Inscriptions!K53,"")</f>
        <v/>
      </c>
      <c r="K55" s="51" t="str">
        <f>IF(Inscriptions!L53&lt;&gt;"",Inscriptions!L53,"")</f>
        <v/>
      </c>
      <c r="L55" s="51" t="str">
        <f>IF(Inscriptions!M53&lt;&gt;"",Inscriptions!M53,"")</f>
        <v/>
      </c>
      <c r="M55" s="51" t="str">
        <f>IF(Inscriptions!N53&lt;&gt;"",Inscriptions!N53,"")</f>
        <v/>
      </c>
      <c r="N55" s="51" t="str">
        <f>IF(Inscriptions!O53&lt;&gt;"",Inscriptions!O53,"")</f>
        <v/>
      </c>
      <c r="O55" s="51" t="str">
        <f>IF(Inscriptions!P53&lt;&gt;"",Inscriptions!P53,"")</f>
        <v/>
      </c>
      <c r="P55" s="69" t="str">
        <f>IF(Inscriptions!Q53&gt;0,Inscriptions!Q53,"")</f>
        <v/>
      </c>
    </row>
    <row r="56" spans="1:16" x14ac:dyDescent="0.3">
      <c r="A56" s="51">
        <v>45</v>
      </c>
      <c r="B56" s="67" t="str">
        <f>IF(Inscriptions!A54&lt;&gt;"",Inscriptions!A54 &amp; " " &amp;  Inscriptions!B54,"")</f>
        <v/>
      </c>
      <c r="C56" s="67" t="str">
        <f>IF(Inscriptions!C54&lt;&gt;"",Inscriptions!C54,"")</f>
        <v/>
      </c>
      <c r="D56" s="67" t="str">
        <f>IF(OR(Inscriptions!D54&lt;&gt;"",Inscriptions!E54&lt;&gt;""),Inscriptions!D54 &amp; " - " &amp; Inscriptions!E54,"")</f>
        <v/>
      </c>
      <c r="E56" s="68" t="str">
        <f>IF(Inscriptions!F54&lt;&gt;"",Inscriptions!F54,"")</f>
        <v/>
      </c>
      <c r="F56" s="51" t="str">
        <f>IF(Inscriptions!G54&lt;&gt;"",Inscriptions!G54,"")</f>
        <v/>
      </c>
      <c r="G56" s="67" t="str">
        <f>IF(Inscriptions!H54&lt;&gt;"",Inscriptions!H54,"")</f>
        <v/>
      </c>
      <c r="H56" s="51" t="str">
        <f>IF(Inscriptions!I54&lt;&gt;"",Inscriptions!I54,"")</f>
        <v/>
      </c>
      <c r="I56" s="51" t="str">
        <f>IF(Inscriptions!J54&lt;&gt;"",Inscriptions!J54,"")</f>
        <v/>
      </c>
      <c r="J56" s="51" t="str">
        <f>IF(Inscriptions!K54&lt;&gt;"",Inscriptions!K54,"")</f>
        <v/>
      </c>
      <c r="K56" s="51" t="str">
        <f>IF(Inscriptions!L54&lt;&gt;"",Inscriptions!L54,"")</f>
        <v/>
      </c>
      <c r="L56" s="51" t="str">
        <f>IF(Inscriptions!M54&lt;&gt;"",Inscriptions!M54,"")</f>
        <v/>
      </c>
      <c r="M56" s="51" t="str">
        <f>IF(Inscriptions!N54&lt;&gt;"",Inscriptions!N54,"")</f>
        <v/>
      </c>
      <c r="N56" s="51" t="str">
        <f>IF(Inscriptions!O54&lt;&gt;"",Inscriptions!O54,"")</f>
        <v/>
      </c>
      <c r="O56" s="51" t="str">
        <f>IF(Inscriptions!P54&lt;&gt;"",Inscriptions!P54,"")</f>
        <v/>
      </c>
      <c r="P56" s="69" t="str">
        <f>IF(Inscriptions!Q54&gt;0,Inscriptions!Q54,"")</f>
        <v/>
      </c>
    </row>
    <row r="57" spans="1:16" x14ac:dyDescent="0.3">
      <c r="A57" s="51">
        <v>46</v>
      </c>
      <c r="B57" s="67" t="str">
        <f>IF(Inscriptions!A55&lt;&gt;"",Inscriptions!A55 &amp; " " &amp;  Inscriptions!B55,"")</f>
        <v/>
      </c>
      <c r="C57" s="67" t="str">
        <f>IF(Inscriptions!C55&lt;&gt;"",Inscriptions!C55,"")</f>
        <v/>
      </c>
      <c r="D57" s="67" t="str">
        <f>IF(OR(Inscriptions!D55&lt;&gt;"",Inscriptions!E55&lt;&gt;""),Inscriptions!D55 &amp; " - " &amp; Inscriptions!E55,"")</f>
        <v/>
      </c>
      <c r="E57" s="68" t="str">
        <f>IF(Inscriptions!F55&lt;&gt;"",Inscriptions!F55,"")</f>
        <v/>
      </c>
      <c r="F57" s="51" t="str">
        <f>IF(Inscriptions!G55&lt;&gt;"",Inscriptions!G55,"")</f>
        <v/>
      </c>
      <c r="G57" s="67" t="str">
        <f>IF(Inscriptions!H55&lt;&gt;"",Inscriptions!H55,"")</f>
        <v/>
      </c>
      <c r="H57" s="51" t="str">
        <f>IF(Inscriptions!I55&lt;&gt;"",Inscriptions!I55,"")</f>
        <v/>
      </c>
      <c r="I57" s="51" t="str">
        <f>IF(Inscriptions!J55&lt;&gt;"",Inscriptions!J55,"")</f>
        <v/>
      </c>
      <c r="J57" s="51" t="str">
        <f>IF(Inscriptions!K55&lt;&gt;"",Inscriptions!K55,"")</f>
        <v/>
      </c>
      <c r="K57" s="51" t="str">
        <f>IF(Inscriptions!L55&lt;&gt;"",Inscriptions!L55,"")</f>
        <v/>
      </c>
      <c r="L57" s="51" t="str">
        <f>IF(Inscriptions!M55&lt;&gt;"",Inscriptions!M55,"")</f>
        <v/>
      </c>
      <c r="M57" s="51" t="str">
        <f>IF(Inscriptions!N55&lt;&gt;"",Inscriptions!N55,"")</f>
        <v/>
      </c>
      <c r="N57" s="51" t="str">
        <f>IF(Inscriptions!O55&lt;&gt;"",Inscriptions!O55,"")</f>
        <v/>
      </c>
      <c r="O57" s="51" t="str">
        <f>IF(Inscriptions!P55&lt;&gt;"",Inscriptions!P55,"")</f>
        <v/>
      </c>
      <c r="P57" s="69" t="str">
        <f>IF(Inscriptions!Q55&gt;0,Inscriptions!Q55,"")</f>
        <v/>
      </c>
    </row>
    <row r="58" spans="1:16" x14ac:dyDescent="0.3">
      <c r="A58" s="51">
        <v>47</v>
      </c>
      <c r="B58" s="67" t="str">
        <f>IF(Inscriptions!A56&lt;&gt;"",Inscriptions!A56 &amp; " " &amp;  Inscriptions!B56,"")</f>
        <v/>
      </c>
      <c r="C58" s="67" t="str">
        <f>IF(Inscriptions!C56&lt;&gt;"",Inscriptions!C56,"")</f>
        <v/>
      </c>
      <c r="D58" s="67" t="str">
        <f>IF(OR(Inscriptions!D56&lt;&gt;"",Inscriptions!E56&lt;&gt;""),Inscriptions!D56 &amp; " - " &amp; Inscriptions!E56,"")</f>
        <v/>
      </c>
      <c r="E58" s="68" t="str">
        <f>IF(Inscriptions!F56&lt;&gt;"",Inscriptions!F56,"")</f>
        <v/>
      </c>
      <c r="F58" s="51" t="str">
        <f>IF(Inscriptions!G56&lt;&gt;"",Inscriptions!G56,"")</f>
        <v/>
      </c>
      <c r="G58" s="67" t="str">
        <f>IF(Inscriptions!H56&lt;&gt;"",Inscriptions!H56,"")</f>
        <v/>
      </c>
      <c r="H58" s="51" t="str">
        <f>IF(Inscriptions!I56&lt;&gt;"",Inscriptions!I56,"")</f>
        <v/>
      </c>
      <c r="I58" s="51" t="str">
        <f>IF(Inscriptions!J56&lt;&gt;"",Inscriptions!J56,"")</f>
        <v/>
      </c>
      <c r="J58" s="51" t="str">
        <f>IF(Inscriptions!K56&lt;&gt;"",Inscriptions!K56,"")</f>
        <v/>
      </c>
      <c r="K58" s="51" t="str">
        <f>IF(Inscriptions!L56&lt;&gt;"",Inscriptions!L56,"")</f>
        <v/>
      </c>
      <c r="L58" s="51" t="str">
        <f>IF(Inscriptions!M56&lt;&gt;"",Inscriptions!M56,"")</f>
        <v/>
      </c>
      <c r="M58" s="51" t="str">
        <f>IF(Inscriptions!N56&lt;&gt;"",Inscriptions!N56,"")</f>
        <v/>
      </c>
      <c r="N58" s="51" t="str">
        <f>IF(Inscriptions!O56&lt;&gt;"",Inscriptions!O56,"")</f>
        <v/>
      </c>
      <c r="O58" s="51" t="str">
        <f>IF(Inscriptions!P56&lt;&gt;"",Inscriptions!P56,"")</f>
        <v/>
      </c>
      <c r="P58" s="69" t="str">
        <f>IF(Inscriptions!Q56&gt;0,Inscriptions!Q56,"")</f>
        <v/>
      </c>
    </row>
    <row r="59" spans="1:16" x14ac:dyDescent="0.3">
      <c r="A59" s="51">
        <v>48</v>
      </c>
      <c r="B59" s="67" t="str">
        <f>IF(Inscriptions!A57&lt;&gt;"",Inscriptions!A57 &amp; " " &amp;  Inscriptions!B57,"")</f>
        <v/>
      </c>
      <c r="C59" s="67" t="str">
        <f>IF(Inscriptions!C57&lt;&gt;"",Inscriptions!C57,"")</f>
        <v/>
      </c>
      <c r="D59" s="67" t="str">
        <f>IF(OR(Inscriptions!D57&lt;&gt;"",Inscriptions!E57&lt;&gt;""),Inscriptions!D57 &amp; " - " &amp; Inscriptions!E57,"")</f>
        <v/>
      </c>
      <c r="E59" s="68" t="str">
        <f>IF(Inscriptions!F57&lt;&gt;"",Inscriptions!F57,"")</f>
        <v/>
      </c>
      <c r="F59" s="51" t="str">
        <f>IF(Inscriptions!G57&lt;&gt;"",Inscriptions!G57,"")</f>
        <v/>
      </c>
      <c r="G59" s="67" t="str">
        <f>IF(Inscriptions!H57&lt;&gt;"",Inscriptions!H57,"")</f>
        <v/>
      </c>
      <c r="H59" s="51" t="str">
        <f>IF(Inscriptions!I57&lt;&gt;"",Inscriptions!I57,"")</f>
        <v/>
      </c>
      <c r="I59" s="51" t="str">
        <f>IF(Inscriptions!J57&lt;&gt;"",Inscriptions!J57,"")</f>
        <v/>
      </c>
      <c r="J59" s="51" t="str">
        <f>IF(Inscriptions!K57&lt;&gt;"",Inscriptions!K57,"")</f>
        <v/>
      </c>
      <c r="K59" s="51" t="str">
        <f>IF(Inscriptions!L57&lt;&gt;"",Inscriptions!L57,"")</f>
        <v/>
      </c>
      <c r="L59" s="51" t="str">
        <f>IF(Inscriptions!M57&lt;&gt;"",Inscriptions!M57,"")</f>
        <v/>
      </c>
      <c r="M59" s="51" t="str">
        <f>IF(Inscriptions!N57&lt;&gt;"",Inscriptions!N57,"")</f>
        <v/>
      </c>
      <c r="N59" s="51" t="str">
        <f>IF(Inscriptions!O57&lt;&gt;"",Inscriptions!O57,"")</f>
        <v/>
      </c>
      <c r="O59" s="51" t="str">
        <f>IF(Inscriptions!P57&lt;&gt;"",Inscriptions!P57,"")</f>
        <v/>
      </c>
      <c r="P59" s="69" t="str">
        <f>IF(Inscriptions!Q57&gt;0,Inscriptions!Q57,"")</f>
        <v/>
      </c>
    </row>
    <row r="60" spans="1:16" x14ac:dyDescent="0.3">
      <c r="A60" s="51">
        <v>49</v>
      </c>
      <c r="B60" s="67" t="str">
        <f>IF(Inscriptions!A58&lt;&gt;"",Inscriptions!A58 &amp; " " &amp;  Inscriptions!B58,"")</f>
        <v/>
      </c>
      <c r="C60" s="67" t="str">
        <f>IF(Inscriptions!C58&lt;&gt;"",Inscriptions!C58,"")</f>
        <v/>
      </c>
      <c r="D60" s="67" t="str">
        <f>IF(OR(Inscriptions!D58&lt;&gt;"",Inscriptions!E58&lt;&gt;""),Inscriptions!D58 &amp; " - " &amp; Inscriptions!E58,"")</f>
        <v/>
      </c>
      <c r="E60" s="68" t="str">
        <f>IF(Inscriptions!F58&lt;&gt;"",Inscriptions!F58,"")</f>
        <v/>
      </c>
      <c r="F60" s="51" t="str">
        <f>IF(Inscriptions!G58&lt;&gt;"",Inscriptions!G58,"")</f>
        <v/>
      </c>
      <c r="G60" s="67" t="str">
        <f>IF(Inscriptions!H58&lt;&gt;"",Inscriptions!H58,"")</f>
        <v/>
      </c>
      <c r="H60" s="51" t="str">
        <f>IF(Inscriptions!I58&lt;&gt;"",Inscriptions!I58,"")</f>
        <v/>
      </c>
      <c r="I60" s="51" t="str">
        <f>IF(Inscriptions!J58&lt;&gt;"",Inscriptions!J58,"")</f>
        <v/>
      </c>
      <c r="J60" s="51" t="str">
        <f>IF(Inscriptions!K58&lt;&gt;"",Inscriptions!K58,"")</f>
        <v/>
      </c>
      <c r="K60" s="51" t="str">
        <f>IF(Inscriptions!L58&lt;&gt;"",Inscriptions!L58,"")</f>
        <v/>
      </c>
      <c r="L60" s="51" t="str">
        <f>IF(Inscriptions!M58&lt;&gt;"",Inscriptions!M58,"")</f>
        <v/>
      </c>
      <c r="M60" s="51" t="str">
        <f>IF(Inscriptions!N58&lt;&gt;"",Inscriptions!N58,"")</f>
        <v/>
      </c>
      <c r="N60" s="51" t="str">
        <f>IF(Inscriptions!O58&lt;&gt;"",Inscriptions!O58,"")</f>
        <v/>
      </c>
      <c r="O60" s="51" t="str">
        <f>IF(Inscriptions!P58&lt;&gt;"",Inscriptions!P58,"")</f>
        <v/>
      </c>
      <c r="P60" s="69" t="str">
        <f>IF(Inscriptions!Q58&gt;0,Inscriptions!Q58,"")</f>
        <v/>
      </c>
    </row>
    <row r="61" spans="1:16" x14ac:dyDescent="0.3">
      <c r="A61" s="51">
        <v>50</v>
      </c>
      <c r="B61" s="67" t="str">
        <f>IF(Inscriptions!A59&lt;&gt;"",Inscriptions!A59 &amp; " " &amp;  Inscriptions!B59,"")</f>
        <v/>
      </c>
      <c r="C61" s="67" t="str">
        <f>IF(Inscriptions!C59&lt;&gt;"",Inscriptions!C59,"")</f>
        <v/>
      </c>
      <c r="D61" s="67" t="str">
        <f>IF(OR(Inscriptions!D59&lt;&gt;"",Inscriptions!E59&lt;&gt;""),Inscriptions!D59 &amp; " - " &amp; Inscriptions!E59,"")</f>
        <v/>
      </c>
      <c r="E61" s="68" t="str">
        <f>IF(Inscriptions!F59&lt;&gt;"",Inscriptions!F59,"")</f>
        <v/>
      </c>
      <c r="F61" s="51" t="str">
        <f>IF(Inscriptions!G59&lt;&gt;"",Inscriptions!G59,"")</f>
        <v/>
      </c>
      <c r="G61" s="67" t="str">
        <f>IF(Inscriptions!H59&lt;&gt;"",Inscriptions!H59,"")</f>
        <v/>
      </c>
      <c r="H61" s="51" t="str">
        <f>IF(Inscriptions!I59&lt;&gt;"",Inscriptions!I59,"")</f>
        <v/>
      </c>
      <c r="I61" s="51" t="str">
        <f>IF(Inscriptions!J59&lt;&gt;"",Inscriptions!J59,"")</f>
        <v/>
      </c>
      <c r="J61" s="51" t="str">
        <f>IF(Inscriptions!K59&lt;&gt;"",Inscriptions!K59,"")</f>
        <v/>
      </c>
      <c r="K61" s="51" t="str">
        <f>IF(Inscriptions!L59&lt;&gt;"",Inscriptions!L59,"")</f>
        <v/>
      </c>
      <c r="L61" s="51" t="str">
        <f>IF(Inscriptions!M59&lt;&gt;"",Inscriptions!M59,"")</f>
        <v/>
      </c>
      <c r="M61" s="51" t="str">
        <f>IF(Inscriptions!N59&lt;&gt;"",Inscriptions!N59,"")</f>
        <v/>
      </c>
      <c r="N61" s="51" t="str">
        <f>IF(Inscriptions!O59&lt;&gt;"",Inscriptions!O59,"")</f>
        <v/>
      </c>
      <c r="O61" s="51" t="str">
        <f>IF(Inscriptions!P59&lt;&gt;"",Inscriptions!P59,"")</f>
        <v/>
      </c>
      <c r="P61" s="69" t="str">
        <f>IF(Inscriptions!Q59&gt;0,Inscriptions!Q59,"")</f>
        <v/>
      </c>
    </row>
  </sheetData>
  <sheetProtection algorithmName="SHA-512" hashValue="kMTBqBSnCUWl4c0NRn1NY96AnKQ2I+n6sF4Er90hAfl5w10luuqXaACMcdfYA2JwETI5380vEgFFIc9o14ThCA==" saltValue="yezADLhcjt90F4GKjSO/7A==" spinCount="100000" sheet="1" selectLockedCells="1" selectUnlockedCells="1"/>
  <mergeCells count="8">
    <mergeCell ref="F9:L9"/>
    <mergeCell ref="M9:O9"/>
    <mergeCell ref="C2:D2"/>
    <mergeCell ref="C3:D3"/>
    <mergeCell ref="C4:D4"/>
    <mergeCell ref="C5:D5"/>
    <mergeCell ref="C6:D6"/>
    <mergeCell ref="A9:C9"/>
  </mergeCells>
  <hyperlinks>
    <hyperlink ref="D9" r:id="rId1" xr:uid="{CFDC43A5-3CE3-4B85-A704-6764DA0BAA72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C570-38AD-46E8-9255-CA910782B703}">
  <sheetPr codeName="Feuil3"/>
  <dimension ref="B2:E8"/>
  <sheetViews>
    <sheetView workbookViewId="0">
      <selection activeCell="F6" sqref="F6"/>
    </sheetView>
  </sheetViews>
  <sheetFormatPr baseColWidth="10" defaultRowHeight="14.4" x14ac:dyDescent="0.3"/>
  <cols>
    <col min="2" max="3" width="11.5546875" style="1"/>
    <col min="4" max="4" width="11.5546875" style="2"/>
    <col min="5" max="5" width="11.5546875" style="1"/>
  </cols>
  <sheetData>
    <row r="2" spans="2:5" x14ac:dyDescent="0.3">
      <c r="B2" s="1" t="s">
        <v>14</v>
      </c>
      <c r="C2" s="1" t="s">
        <v>7</v>
      </c>
      <c r="D2" s="2" t="s">
        <v>6</v>
      </c>
      <c r="E2" s="1" t="s">
        <v>8</v>
      </c>
    </row>
    <row r="4" spans="2:5" x14ac:dyDescent="0.3">
      <c r="B4" s="1">
        <v>8</v>
      </c>
      <c r="C4" s="1" t="s">
        <v>7</v>
      </c>
      <c r="D4" s="2" t="s">
        <v>6</v>
      </c>
      <c r="E4" s="1" t="s">
        <v>26</v>
      </c>
    </row>
    <row r="5" spans="2:5" x14ac:dyDescent="0.3">
      <c r="B5" s="1">
        <v>12</v>
      </c>
    </row>
    <row r="6" spans="2:5" x14ac:dyDescent="0.3">
      <c r="B6" s="1">
        <v>21</v>
      </c>
    </row>
    <row r="7" spans="2:5" x14ac:dyDescent="0.3">
      <c r="B7" s="1">
        <v>28</v>
      </c>
    </row>
    <row r="8" spans="2:5" x14ac:dyDescent="0.3">
      <c r="B8" s="1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Inscriptions</vt:lpstr>
      <vt:lpstr>Récapitulatif(Non éditable)</vt:lpstr>
      <vt:lpstr>Paramètres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</dc:creator>
  <cp:lastModifiedBy>daniel mandin</cp:lastModifiedBy>
  <dcterms:created xsi:type="dcterms:W3CDTF">2021-12-27T18:41:40Z</dcterms:created>
  <dcterms:modified xsi:type="dcterms:W3CDTF">2023-12-12T19:41:29Z</dcterms:modified>
</cp:coreProperties>
</file>